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activeTab="5"/>
  </bookViews>
  <sheets>
    <sheet name="Тэтгэвэр 1" sheetId="10" r:id="rId1"/>
    <sheet name="Тэтгэвэр 2" sheetId="9" r:id="rId2"/>
    <sheet name="Нэгтгэл" sheetId="1" r:id="rId3"/>
    <sheet name="Цалин" sheetId="2" r:id="rId4"/>
    <sheet name="Унаа хоол" sheetId="7" r:id="rId5"/>
    <sheet name="Бараа үйлчилгээ" sheetId="4" r:id="rId6"/>
    <sheet name="Хөтөлбөр, хүрэх үр дүн" sheetId="6" r:id="rId7"/>
    <sheet name="Хэсгийн ахлагч" sheetId="8" r:id="rId8"/>
  </sheets>
  <calcPr calcId="144525"/>
</workbook>
</file>

<file path=xl/calcChain.xml><?xml version="1.0" encoding="utf-8"?>
<calcChain xmlns="http://schemas.openxmlformats.org/spreadsheetml/2006/main">
  <c r="F119" i="4" l="1"/>
  <c r="F99" i="4"/>
  <c r="E48" i="1" l="1"/>
  <c r="C48" i="1"/>
  <c r="B48" i="1"/>
  <c r="E106" i="4"/>
  <c r="F94" i="4"/>
  <c r="F88" i="4"/>
  <c r="F83" i="4"/>
  <c r="F80" i="4"/>
  <c r="E74" i="4"/>
  <c r="F74" i="4" s="1"/>
  <c r="E73" i="4"/>
  <c r="F73" i="4" s="1"/>
  <c r="E72" i="4"/>
  <c r="F72" i="4" s="1"/>
  <c r="E68" i="4"/>
  <c r="E60" i="4"/>
  <c r="E61" i="4"/>
  <c r="F66" i="4"/>
  <c r="D66" i="4"/>
  <c r="C66" i="4"/>
  <c r="F46" i="4"/>
  <c r="E45" i="4"/>
  <c r="E46" i="4" s="1"/>
  <c r="F48" i="4"/>
  <c r="F50" i="4" s="1"/>
  <c r="E48" i="4"/>
  <c r="E50" i="4" s="1"/>
  <c r="D48" i="4"/>
  <c r="D50" i="4" s="1"/>
  <c r="C48" i="4"/>
  <c r="C50" i="4" s="1"/>
  <c r="D46" i="4"/>
  <c r="C46" i="4"/>
  <c r="F44" i="4"/>
  <c r="E44" i="4"/>
  <c r="D44" i="4"/>
  <c r="C44" i="4"/>
  <c r="E19" i="4"/>
  <c r="E20" i="4"/>
  <c r="E18" i="4"/>
  <c r="F16" i="4"/>
  <c r="E13" i="4"/>
  <c r="F9" i="4"/>
  <c r="D9" i="4"/>
  <c r="E9" i="4"/>
  <c r="D11" i="4"/>
  <c r="C9" i="4"/>
  <c r="E64" i="1" l="1"/>
  <c r="F141" i="4" s="1"/>
  <c r="F67" i="1"/>
  <c r="G67" i="1" s="1"/>
  <c r="F57" i="1"/>
  <c r="F54" i="1"/>
  <c r="G54" i="1" s="1"/>
  <c r="G57" i="1" l="1"/>
  <c r="G7" i="7"/>
  <c r="E13" i="1"/>
  <c r="G25" i="7"/>
  <c r="E25" i="7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24" i="2" s="1"/>
  <c r="H6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E24" i="2"/>
  <c r="F23" i="2"/>
  <c r="F24" i="2" s="1"/>
  <c r="E12" i="1"/>
  <c r="C78" i="1"/>
  <c r="E44" i="1"/>
  <c r="F49" i="1"/>
  <c r="F47" i="1"/>
  <c r="G47" i="1" s="1"/>
  <c r="F46" i="1"/>
  <c r="F32" i="1"/>
  <c r="G32" i="1"/>
  <c r="G49" i="1" l="1"/>
  <c r="G48" i="1" s="1"/>
  <c r="F48" i="1"/>
  <c r="G24" i="2"/>
  <c r="G94" i="1" l="1"/>
  <c r="F94" i="1"/>
  <c r="E94" i="1"/>
  <c r="D94" i="1"/>
  <c r="C94" i="1"/>
  <c r="C28" i="1"/>
  <c r="B58" i="1" l="1"/>
  <c r="C119" i="4" s="1"/>
  <c r="B35" i="1"/>
  <c r="F60" i="1" l="1"/>
  <c r="G60" i="1" s="1"/>
  <c r="F24" i="1"/>
  <c r="G24" i="1" s="1"/>
  <c r="E58" i="1"/>
  <c r="F31" i="1"/>
  <c r="G31" i="1" s="1"/>
  <c r="F30" i="1"/>
  <c r="G30" i="1" s="1"/>
  <c r="F27" i="1"/>
  <c r="G27" i="1" s="1"/>
  <c r="F70" i="1"/>
  <c r="F43" i="1"/>
  <c r="G43" i="1" s="1"/>
  <c r="F42" i="1"/>
  <c r="G42" i="1" s="1"/>
  <c r="F41" i="1"/>
  <c r="G41" i="1" s="1"/>
  <c r="F40" i="1"/>
  <c r="G40" i="1" s="1"/>
  <c r="F124" i="4"/>
  <c r="D124" i="4"/>
  <c r="F109" i="4"/>
  <c r="D109" i="4"/>
  <c r="F104" i="4"/>
  <c r="D104" i="4"/>
  <c r="D99" i="4"/>
  <c r="F95" i="4"/>
  <c r="D95" i="4"/>
  <c r="F84" i="4"/>
  <c r="D84" i="4"/>
  <c r="F76" i="4"/>
  <c r="D76" i="4"/>
  <c r="D58" i="4"/>
  <c r="F37" i="4"/>
  <c r="D37" i="4"/>
  <c r="F23" i="4"/>
  <c r="E23" i="4"/>
  <c r="D23" i="4"/>
  <c r="D16" i="4"/>
  <c r="C16" i="4"/>
  <c r="F11" i="4"/>
  <c r="F44" i="1"/>
  <c r="F62" i="1"/>
  <c r="G62" i="1" s="1"/>
  <c r="F61" i="1"/>
  <c r="G61" i="1" s="1"/>
  <c r="F29" i="1"/>
  <c r="G29" i="1" s="1"/>
  <c r="F15" i="1"/>
  <c r="G15" i="1" s="1"/>
  <c r="F16" i="1"/>
  <c r="G16" i="1" s="1"/>
  <c r="F13" i="1"/>
  <c r="G13" i="1" s="1"/>
  <c r="F12" i="1"/>
  <c r="G12" i="1" s="1"/>
  <c r="C44" i="1"/>
  <c r="D82" i="1"/>
  <c r="D78" i="1" s="1"/>
  <c r="D70" i="1"/>
  <c r="D69" i="1"/>
  <c r="D60" i="1"/>
  <c r="E95" i="4" s="1"/>
  <c r="D59" i="1"/>
  <c r="C58" i="1"/>
  <c r="D119" i="4" s="1"/>
  <c r="D50" i="1"/>
  <c r="D49" i="1"/>
  <c r="D48" i="1" s="1"/>
  <c r="D46" i="1"/>
  <c r="D44" i="1" s="1"/>
  <c r="D45" i="1"/>
  <c r="D43" i="1"/>
  <c r="E109" i="4" s="1"/>
  <c r="D40" i="1"/>
  <c r="E99" i="4" s="1"/>
  <c r="D38" i="1"/>
  <c r="E104" i="4" s="1"/>
  <c r="D27" i="1"/>
  <c r="E124" i="4" s="1"/>
  <c r="D26" i="1"/>
  <c r="E66" i="4" s="1"/>
  <c r="D25" i="1"/>
  <c r="D24" i="1"/>
  <c r="E16" i="4" s="1"/>
  <c r="D34" i="1"/>
  <c r="D33" i="1"/>
  <c r="D32" i="1"/>
  <c r="E84" i="4" s="1"/>
  <c r="D31" i="1"/>
  <c r="E58" i="4" s="1"/>
  <c r="D30" i="1"/>
  <c r="E37" i="4" s="1"/>
  <c r="D29" i="1"/>
  <c r="E11" i="4" s="1"/>
  <c r="D22" i="1"/>
  <c r="D21" i="1"/>
  <c r="D20" i="1"/>
  <c r="D19" i="1"/>
  <c r="D18" i="1"/>
  <c r="C124" i="4"/>
  <c r="C109" i="4"/>
  <c r="C104" i="4"/>
  <c r="C99" i="4"/>
  <c r="C95" i="4"/>
  <c r="C84" i="4"/>
  <c r="C76" i="4"/>
  <c r="C37" i="4"/>
  <c r="C23" i="4"/>
  <c r="C11" i="4"/>
  <c r="C58" i="4"/>
  <c r="C17" i="4"/>
  <c r="F24" i="7"/>
  <c r="F23" i="7"/>
  <c r="F22" i="7"/>
  <c r="F21" i="7"/>
  <c r="F20" i="7"/>
  <c r="F19" i="7"/>
  <c r="F18" i="7"/>
  <c r="F17" i="7"/>
  <c r="G17" i="7" s="1"/>
  <c r="F16" i="7"/>
  <c r="F15" i="7"/>
  <c r="F14" i="7"/>
  <c r="F13" i="7"/>
  <c r="F12" i="7"/>
  <c r="F11" i="7"/>
  <c r="F10" i="7"/>
  <c r="F9" i="7"/>
  <c r="G9" i="7" s="1"/>
  <c r="F8" i="7"/>
  <c r="E24" i="7"/>
  <c r="E23" i="7"/>
  <c r="E22" i="7"/>
  <c r="E21" i="7"/>
  <c r="G21" i="7" s="1"/>
  <c r="E20" i="7"/>
  <c r="G20" i="7" s="1"/>
  <c r="E19" i="7"/>
  <c r="E18" i="7"/>
  <c r="E17" i="7"/>
  <c r="E16" i="7"/>
  <c r="E15" i="7"/>
  <c r="E14" i="7"/>
  <c r="E13" i="7"/>
  <c r="G13" i="7" s="1"/>
  <c r="E12" i="7"/>
  <c r="G12" i="7" s="1"/>
  <c r="E11" i="7"/>
  <c r="E10" i="7"/>
  <c r="G10" i="7" s="1"/>
  <c r="E9" i="7"/>
  <c r="E8" i="7"/>
  <c r="E7" i="7"/>
  <c r="G23" i="7"/>
  <c r="G22" i="7"/>
  <c r="G18" i="7"/>
  <c r="G16" i="7"/>
  <c r="G8" i="7"/>
  <c r="G70" i="1" l="1"/>
  <c r="G64" i="1" s="1"/>
  <c r="F64" i="1"/>
  <c r="C10" i="4"/>
  <c r="G14" i="7"/>
  <c r="G15" i="7"/>
  <c r="G24" i="7"/>
  <c r="F59" i="1"/>
  <c r="G59" i="1" s="1"/>
  <c r="G58" i="1" s="1"/>
  <c r="E76" i="4"/>
  <c r="G46" i="1"/>
  <c r="G44" i="1" s="1"/>
  <c r="F58" i="4"/>
  <c r="F142" i="4" s="1"/>
  <c r="D58" i="1"/>
  <c r="E119" i="4" s="1"/>
  <c r="F25" i="7"/>
  <c r="G11" i="7"/>
  <c r="E14" i="1" s="1"/>
  <c r="G19" i="7"/>
  <c r="F14" i="1" l="1"/>
  <c r="G14" i="1" s="1"/>
  <c r="E11" i="1"/>
  <c r="F58" i="1"/>
  <c r="D16" i="1" l="1"/>
  <c r="D15" i="1"/>
  <c r="D14" i="1"/>
  <c r="D13" i="1"/>
  <c r="D12" i="1"/>
  <c r="B44" i="1"/>
  <c r="B39" i="1"/>
  <c r="B28" i="1"/>
  <c r="B23" i="1"/>
  <c r="B78" i="1"/>
  <c r="B94" i="1"/>
  <c r="D64" i="1"/>
  <c r="E141" i="4" s="1"/>
  <c r="E142" i="4" s="1"/>
  <c r="C64" i="1"/>
  <c r="D141" i="4" s="1"/>
  <c r="D142" i="4" s="1"/>
  <c r="B64" i="1"/>
  <c r="C141" i="4" s="1"/>
  <c r="C142" i="4" s="1"/>
  <c r="G39" i="1"/>
  <c r="F39" i="1"/>
  <c r="E39" i="1"/>
  <c r="D39" i="1"/>
  <c r="C39" i="1"/>
  <c r="G35" i="1"/>
  <c r="F35" i="1"/>
  <c r="E35" i="1"/>
  <c r="D35" i="1"/>
  <c r="C35" i="1"/>
  <c r="G28" i="1"/>
  <c r="F28" i="1"/>
  <c r="E28" i="1"/>
  <c r="D28" i="1"/>
  <c r="G23" i="1"/>
  <c r="F23" i="1"/>
  <c r="E23" i="1"/>
  <c r="D23" i="1"/>
  <c r="C23" i="1"/>
  <c r="D17" i="1"/>
  <c r="C17" i="1"/>
  <c r="B17" i="1"/>
  <c r="G11" i="1"/>
  <c r="F11" i="1"/>
  <c r="C11" i="1"/>
  <c r="B11" i="1"/>
  <c r="E22" i="1" l="1"/>
  <c r="E21" i="1"/>
  <c r="E20" i="1"/>
  <c r="G22" i="1"/>
  <c r="G21" i="1"/>
  <c r="G20" i="1"/>
  <c r="G19" i="1"/>
  <c r="G18" i="1"/>
  <c r="E19" i="1"/>
  <c r="E18" i="1"/>
  <c r="F20" i="1"/>
  <c r="F19" i="1"/>
  <c r="F22" i="1"/>
  <c r="F21" i="1"/>
  <c r="F18" i="1"/>
  <c r="D11" i="1"/>
  <c r="D10" i="1" s="1"/>
  <c r="D9" i="1" s="1"/>
  <c r="D8" i="1" s="1"/>
  <c r="C10" i="1"/>
  <c r="C9" i="1" s="1"/>
  <c r="C8" i="1" s="1"/>
  <c r="B10" i="1"/>
  <c r="B9" i="1" s="1"/>
  <c r="B8" i="1" s="1"/>
  <c r="E17" i="1" l="1"/>
  <c r="E10" i="1" s="1"/>
  <c r="E9" i="1" s="1"/>
  <c r="E8" i="1" s="1"/>
  <c r="F17" i="1"/>
  <c r="F10" i="1" s="1"/>
  <c r="F9" i="1" s="1"/>
  <c r="F8" i="1" s="1"/>
  <c r="G17" i="1"/>
  <c r="G10" i="1" s="1"/>
  <c r="G9" i="1" s="1"/>
  <c r="G8" i="1" s="1"/>
  <c r="G82" i="1" l="1"/>
  <c r="G78" i="1"/>
  <c r="F82" i="1"/>
  <c r="F78" i="1"/>
  <c r="E82" i="1"/>
  <c r="E78" i="1"/>
</calcChain>
</file>

<file path=xl/comments1.xml><?xml version="1.0" encoding="utf-8"?>
<comments xmlns="http://schemas.openxmlformats.org/spreadsheetml/2006/main">
  <authors>
    <author>Author</author>
  </authors>
  <commentList>
    <comment ref="B96" authorId="0">
      <text>
        <r>
          <rPr>
            <b/>
            <sz val="8"/>
            <color indexed="81"/>
            <rFont val="Tahoma"/>
            <family val="2"/>
          </rPr>
          <t>цэвэрлэгээний материалын зардал орно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>хоолны хөнгөлөлт орох эсэхийг тодруулах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<sst xmlns="http://schemas.openxmlformats.org/spreadsheetml/2006/main" count="453" uniqueCount="382">
  <si>
    <t>Үзүүлэлт</t>
  </si>
  <si>
    <t>Хүлээгдэж буй гүйцэтгэл</t>
  </si>
  <si>
    <t>Төсвийн төслийн санал, таамаглал</t>
  </si>
  <si>
    <t>/мянган төгрөгөөр/</t>
  </si>
  <si>
    <t>Д/д</t>
  </si>
  <si>
    <t>Овог нэр</t>
  </si>
  <si>
    <t>Албан тушаал</t>
  </si>
  <si>
    <t>Үндсэн цалин</t>
  </si>
  <si>
    <t>Нэмэгдэл цалин</t>
  </si>
  <si>
    <t>№</t>
  </si>
  <si>
    <t>Дүн</t>
  </si>
  <si>
    <t>Сарын цалингийн сан</t>
  </si>
  <si>
    <t>Жилийн цалингийн сан</t>
  </si>
  <si>
    <t>Албан тушаалын ангилал зэрэглэл</t>
  </si>
  <si>
    <t>Зардлын зүйл анги</t>
  </si>
  <si>
    <t xml:space="preserve">                   Áè÷èã õýðýã</t>
  </si>
  <si>
    <t>Бичиг хэргийн ажилтны тоо</t>
  </si>
  <si>
    <t>Нэг ажилтаны жилд хэрэглэх бичиг хэргийн зардал</t>
  </si>
  <si>
    <t xml:space="preserve">                   Ãýðýë öàõèëãààí</t>
  </si>
  <si>
    <t xml:space="preserve">Нэг квт цахилгааны үнэ </t>
  </si>
  <si>
    <t xml:space="preserve">                   Ò¿ëø, õàëààëò</t>
  </si>
  <si>
    <t>Нэг кèëî êàëîðèéí ¿íý</t>
  </si>
  <si>
    <t>Халаалтын хугацаа (сараар)</t>
  </si>
  <si>
    <t xml:space="preserve">                   Òýýâýð (øàòàõóóí)</t>
  </si>
  <si>
    <t xml:space="preserve">Байгууллагын өөрийн автомашины тоо бүгд </t>
  </si>
  <si>
    <t xml:space="preserve">               Мотоцикл</t>
  </si>
  <si>
    <t xml:space="preserve">               Ачааны автомашин</t>
  </si>
  <si>
    <t xml:space="preserve">       ТЭЭВЭР (ШАТАХУУН)-ИЙН ЗАРДЛЫН ДҮН </t>
  </si>
  <si>
    <t xml:space="preserve">                   Øóóäàí, õîëáîî</t>
  </si>
  <si>
    <t>àëáàí бичгийн тоо</t>
  </si>
  <si>
    <t>нэг àëáàí бичгийн дундаж çàðäàë</t>
  </si>
  <si>
    <t xml:space="preserve">Шуудангийн нийт зардал </t>
  </si>
  <si>
    <t>Телефон утасны тоо</t>
  </si>
  <si>
    <t xml:space="preserve">Телефон утасны сарын суурь хураамж </t>
  </si>
  <si>
    <t xml:space="preserve">Телефон утасны жилийн суурь хураамж </t>
  </si>
  <si>
    <t xml:space="preserve">Телефон ярианы сарын дундаж зардал </t>
  </si>
  <si>
    <t xml:space="preserve">Телефон ярианы жилийн дундаж зардал </t>
  </si>
  <si>
    <t>Иíòåðíýòèéí сарын ñóóðü õóðààìæ</t>
  </si>
  <si>
    <t xml:space="preserve">Иíòåðíýòèéí жилийн ñóóðü õóðààìæ </t>
  </si>
  <si>
    <t xml:space="preserve">Иíòåðíýòийн сарын дундаж зардал </t>
  </si>
  <si>
    <t>Интернэтийн нийт зардал</t>
  </si>
  <si>
    <t>С¿ëæýýíèé çàñâàðûí çàðäàë</t>
  </si>
  <si>
    <t>Òåëåâèçèéí òîî</t>
  </si>
  <si>
    <t>Òåëåâèçèéí ñàðûí õóðààìæ</t>
  </si>
  <si>
    <t>Òåëåâèçèéí æèëèéí õóðààìæ</t>
  </si>
  <si>
    <t>Øóãàìûí ðàäèîíû òîî</t>
  </si>
  <si>
    <t>Øóãàìûí ðàäèîíû ñàðûí õóðààìæ</t>
  </si>
  <si>
    <t>Øóãàìûí ðàäèîíû æèëèéí õóðààìæ</t>
  </si>
  <si>
    <t>ШУУДАН ХОЛБООНЫ ЗАРДЛЫН ДҮН</t>
  </si>
  <si>
    <t xml:space="preserve">                   Öýâýð, áîõèð óñ</t>
  </si>
  <si>
    <t>Нэг куб метр цэвэр усны үнэ</t>
  </si>
  <si>
    <t>Цэвэр усны нийт зардал</t>
  </si>
  <si>
    <t>Нэг куб метр бохир усны үнэ</t>
  </si>
  <si>
    <t>Бохир усны нийт зардал</t>
  </si>
  <si>
    <t xml:space="preserve">                   Äîòîîä àëáàí òîìèëîëò</t>
  </si>
  <si>
    <t>Албан томилолтоор ажиллагсадын тоо бүгд</t>
  </si>
  <si>
    <t>Нэг ажилтны томилолтын дундаж хугацаа</t>
  </si>
  <si>
    <t xml:space="preserve">Томилолтын нийт хүн хоног </t>
  </si>
  <si>
    <t>Нэг хүн хоногт ноогдох зардал</t>
  </si>
  <si>
    <t>Томилолтын нийт зардал</t>
  </si>
  <si>
    <t xml:space="preserve">Замын зардал </t>
  </si>
  <si>
    <t>Дотоодын сургалт, семинар, хурал, зөвлөгөөнд оролцогчдын зардал (задаргаа тооцоогоор)</t>
  </si>
  <si>
    <t>Алсын дуудлагын томилолтын зардал (задаргаа тооцоогоор)</t>
  </si>
  <si>
    <t>ДОТООД АЛБАН ТОМИЛОЛТЫН ЗАРДЛЫН ДҮН</t>
  </si>
  <si>
    <t xml:space="preserve">                   Íîì, õýâëýë àâàõ</t>
  </si>
  <si>
    <t>Албан хэрэгцээний тогтмол хэвлэлийн тоо</t>
  </si>
  <si>
    <t>Албан хэрэгцээний тогтмол хэвлэлийн дундаж үнэ</t>
  </si>
  <si>
    <t xml:space="preserve">Албан хэрэгцээний тогтмол хэвлэл захиалах нийт зардал </t>
  </si>
  <si>
    <t>Эргэн мэдээллийн товхимолын тоо ширхэг</t>
  </si>
  <si>
    <t>Эргэн мэдээллийн товхимолын нэгжийн үнэ</t>
  </si>
  <si>
    <t>Эргэн мэдээллийн товхимолын нийт зардал</t>
  </si>
  <si>
    <t>НОМ, ХЭВЛЭЛ АВАХ ЗАРДЛЫН ДҮН</t>
  </si>
  <si>
    <t xml:space="preserve">                   Õè÷ýýë, ¿éëäâýðëýëèéí äàäëàãà õèéõ</t>
  </si>
  <si>
    <t>Мэргэжилт дээшлүүлэх сургалтад хамрагдах хүний тоо</t>
  </si>
  <si>
    <t>Мэргэжилт дээшлүүлэх сургалтын нэг хүнд ноогдох дундаж зардал</t>
  </si>
  <si>
    <t>Мэргэжилт дээшлүүлэх сургалтын нийт зардал</t>
  </si>
  <si>
    <t>Зайны сургалтад хамрагдах хүний тоо</t>
  </si>
  <si>
    <t>Зайны сургалтын нэг хүнд ноогдох дундаж зардал</t>
  </si>
  <si>
    <t>Зайны сургалтын нийт зардал</t>
  </si>
  <si>
    <t>Ажлын байрнû сургалтад хамрагдах хүний тоо</t>
  </si>
  <si>
    <t>Ажлын байрнû сургалтын нэг хүнд ноогдох дундаж зардал</t>
  </si>
  <si>
    <t>Ажлын байрны сургалтын нийт зардал</t>
  </si>
  <si>
    <t>ХИЧЭЭЛ, ҮЙЛДВЭРЛЭЛИЙН ДАДЛАГА ХИЙХ ЗАРДЛЫН ДҮН</t>
  </si>
  <si>
    <t xml:space="preserve">                   Ýä õîãøèë õóäàëäàí àâàõ</t>
  </si>
  <si>
    <t>Хангамжийн материал авах зардал  (задаргаа тооцоогоор)</t>
  </si>
  <si>
    <t>Аж ахуйн эд хогшил авах зардал (задаргаа тооцоогоор)</t>
  </si>
  <si>
    <t>ЭД ХОГШИЛ ХУДАЛДАН АВАХ ЗАРДЛЫН ДҮН</t>
  </si>
  <si>
    <t xml:space="preserve">                   Íîðìûí õóâöàñ, çººëºí ýäëýë</t>
  </si>
  <si>
    <t>Хөдөлмөр хамгааллын хувцас, хэрэгсэл авах зардал(задаргаа тооцоогоор)       - ìÿí.òºã</t>
  </si>
  <si>
    <t>Эмнэлгийн зөөлөн эдлэл авах зардал(задаргаа тооцоогоор)</t>
  </si>
  <si>
    <t>Нормын сүүний зардал   - ìÿí.òºã</t>
  </si>
  <si>
    <t>НОРМЫН ХУВЦАС, ЗӨӨЛӨН ЭДЛЭЛИЙН ЗАРДЛЫН ДҮН</t>
  </si>
  <si>
    <t xml:space="preserve">                   Óðñãàë çàñâàð</t>
  </si>
  <si>
    <t>Барилга, сантехникийн засварын зардал</t>
  </si>
  <si>
    <t>Тоног төхөөрөмж, багаж хэрэгслийн засварын зардал</t>
  </si>
  <si>
    <t>Автомашины засвар, үйлчилгээний зардал</t>
  </si>
  <si>
    <t>УРСГАЛ ЗАСВАРЫН ЗАРДЛЫН ДҮН</t>
  </si>
  <si>
    <t>Авто ба өөрөө явагч хэрэгслийн татвар</t>
  </si>
  <si>
    <t>Авто ба өөрөө явагч хэрэгслийн даатгал</t>
  </si>
  <si>
    <t>Зөвшөөрлын хураамж</t>
  </si>
  <si>
    <t>Авто ба өөрөө явагч хэрэгслийн оношлогоо</t>
  </si>
  <si>
    <t>Магадлан итгэмжлэлийн төлбөр</t>
  </si>
  <si>
    <t>Аóäèòûí òºëáºð</t>
  </si>
  <si>
    <t>Бàíêíû òºëáºð, õóðààìæ</t>
  </si>
  <si>
    <t>Àриутгал, хогны зардал</t>
  </si>
  <si>
    <t>ТӨЛБӨР ХУРААМЖ БОЛОН БУСАД ЗАРДЛЫН ДҮН</t>
  </si>
  <si>
    <t xml:space="preserve">                   Áàéðíû ò¿ðýýñèéí õºëñ</t>
  </si>
  <si>
    <t>Түрээсэлсэн талбайн хэмжээ (кв.м)</t>
  </si>
  <si>
    <t>Нэг кв.м талбайн түрээсийн сарын хөлс</t>
  </si>
  <si>
    <t>Жилд түрээслэх хугацаа (сараар)</t>
  </si>
  <si>
    <t>БАЙРНЫ ТҮРЭЭСИЙН ЗАРДЛЫН ДҮН</t>
  </si>
  <si>
    <t>Õºòºëáºð áîëîí òºñëèéí äîòîîä óðñãàë çàðäàë</t>
  </si>
  <si>
    <t>Íýã èðãýíä íîîãäîõ çàðäàë</t>
  </si>
  <si>
    <t>Íèéò õ¿í àìûí ñòàòèñòèê òîî</t>
  </si>
  <si>
    <t>Õºòºëáºð áîëîí òºñëèéí äîòîîä óðñãàë çàðäëûí Ä¯Í</t>
  </si>
  <si>
    <t xml:space="preserve">Ãýðýýò àæèëëàãñäûí öàëèí, ÍÄØ-ýýñ áóñàä çàðäëûí ä¿í </t>
  </si>
  <si>
    <t>Ãàçðûí òºëáºð</t>
  </si>
  <si>
    <t>Ãàçðûí õýìæýý</t>
  </si>
  <si>
    <t>Íýã ãà-ûí òºëáºð</t>
  </si>
  <si>
    <t>Ãàçðûí íèéò çàðäàë</t>
  </si>
  <si>
    <t xml:space="preserve">                   Íýã óäààãèéí òýòãýìæ, óðàìøóóëàë</t>
  </si>
  <si>
    <t>Тэтгэвэрт гарах хүний тоо</t>
  </si>
  <si>
    <t>Нэг хүний сарын дундаж цалин</t>
  </si>
  <si>
    <t>Тэтгэвэрт гарах хүмүүсийн тэтгэмжийн зардал</t>
  </si>
  <si>
    <t>Нэг удаагийн тэтгэмжийн зардал</t>
  </si>
  <si>
    <t>Шагнал, урамшууллын зардал</t>
  </si>
  <si>
    <t>НЭГ УДААГИЙН ТЭТГЭМЖ, УРАМШУУЛЛЫН ЗАРДЛЫН ДҮН</t>
  </si>
  <si>
    <t>ÓÐÑÃÀË ЗАРДЛЫН НИЙТ ДҮН</t>
  </si>
  <si>
    <t>Төлөвлөгөө</t>
  </si>
  <si>
    <t>Албан бичгийн хэрэглэл материалын зардал (1.1 * 1.2)</t>
  </si>
  <si>
    <t>БИЧИГ ХЭРГИЙН ЗАРДЛЫН ДҮН (1.3 + 1.4)</t>
  </si>
  <si>
    <t>Бичиг хэргийн бусад зардал (канон, принтерийн хор гэх мэт, Задаргааг хавсаргах)</t>
  </si>
  <si>
    <t>Жилд хэрэглэсэн нийт цахилгаан эрчим хүч (квт)</t>
  </si>
  <si>
    <t>Жилийн дундаж тоолуурын гүйлт</t>
  </si>
  <si>
    <t>ГЭРЭЛ ЦАХИЛГААНЫ ЗАРДЛЫН ДҮН (2.3/1000)</t>
  </si>
  <si>
    <t>Халааж байгаа нийт талбай,  (куб метр)</t>
  </si>
  <si>
    <t>ТҮЛШ, ХАЛААЛТЫН ЗАРДЛЫН ДҮН (3.4/1000)</t>
  </si>
  <si>
    <t xml:space="preserve">   Үүнээс: Суудлын автомашин</t>
  </si>
  <si>
    <t xml:space="preserve"> Жилд зарцуулах нийт цэвэр ус (куб метр)</t>
  </si>
  <si>
    <t>Жилд зарцуулах нийт бохир ус (куб метр)</t>
  </si>
  <si>
    <t xml:space="preserve">ЦЭВЭР, БОХИР УСНЫ ЗАРДЛЫН ДҮН </t>
  </si>
  <si>
    <t>2. Ажиллагсадын цалин хөлсний тооцоо, судалгаа</t>
  </si>
  <si>
    <t>Цàõèëãààíû çàðäàë (2.1 * 2.2) (тооцоо, гэрээг хавсаргах)</t>
  </si>
  <si>
    <t>Нийт зардал (3.1*3.2*3.3) (тооцоо, гэрээг хавсаргах)</t>
  </si>
  <si>
    <t>Чанар</t>
  </si>
  <si>
    <t>Хүрэх үр дүн</t>
  </si>
  <si>
    <t>3.Унаа, хоолны хөнгөлөлтийн тооцоо, судалгаа</t>
  </si>
  <si>
    <t>4.Бараа үйлчилгээний зардлын тооцоо</t>
  </si>
  <si>
    <t>Нийт Дүн</t>
  </si>
  <si>
    <t xml:space="preserve"> Батлагдсан төсөв</t>
  </si>
  <si>
    <t>Дүүргийн нэр</t>
  </si>
  <si>
    <t>Хэсгийн ахлагчийн тоо</t>
  </si>
  <si>
    <t>Урамшуулал</t>
  </si>
  <si>
    <t>Дүүргийн хэсгийн ахлагч нарын урамшуулалын тооцоо</t>
  </si>
  <si>
    <t>Дарга</t>
  </si>
  <si>
    <t>Хоолны хөнгөлөлт   (2600 төг * 22 * 11 сар)</t>
  </si>
  <si>
    <t>6. Төсвийн эрх захирагч нарын хэрэгжүүлэх хөтөлбөр, хүрэх үр дүн</t>
  </si>
  <si>
    <t>Төсвийн эрх захирагчийн нэр, тэдгээрийн хэрэгжүүлэх хөтөлбөр</t>
  </si>
  <si>
    <t>Тоо</t>
  </si>
  <si>
    <t>Зарцуулах төсөв /сая.төгрөг/</t>
  </si>
  <si>
    <t>1.2</t>
  </si>
  <si>
    <t>1.3</t>
  </si>
  <si>
    <t>1.4</t>
  </si>
  <si>
    <t>Унааны хөнгөлөлт   (500төг * 22 *11 сар)</t>
  </si>
  <si>
    <t>2017 он төсөөлөл</t>
  </si>
  <si>
    <t>/мян.төг/</t>
  </si>
  <si>
    <t>2014 оны гүйцэтгэл</t>
  </si>
  <si>
    <t>2015 он</t>
  </si>
  <si>
    <t>2016 оны төсөл</t>
  </si>
  <si>
    <t>2018 он төсөөлөл</t>
  </si>
  <si>
    <t>2016 он төсөл</t>
  </si>
  <si>
    <t xml:space="preserve">                     НИЙТ ЗАРЛАГА ба ЦЭВЭР ЗЭЭЛИЙН ДЇН</t>
  </si>
  <si>
    <t xml:space="preserve">                          УРСГАЛ ЗАРДАЛ</t>
  </si>
  <si>
    <t xml:space="preserve">                               БАРАА, ЇЙЛЧИЛГЭЭНИЙ ЗАРДАЛ</t>
  </si>
  <si>
    <t xml:space="preserve">                                    Цалин, хєлс болон нэмэгдэл урамшил</t>
  </si>
  <si>
    <t xml:space="preserve">                                              Їндсэн цалин</t>
  </si>
  <si>
    <t xml:space="preserve">                                              Нэмэгдэл</t>
  </si>
  <si>
    <t xml:space="preserve">                                              Унаа хоолны Хєнгєлєлт</t>
  </si>
  <si>
    <t xml:space="preserve">                                              Урамшуулал</t>
  </si>
  <si>
    <t xml:space="preserve">                                              Гэрээт ажлын цалин</t>
  </si>
  <si>
    <t xml:space="preserve">                                    Ажил олгогчоос нийгмийн даатгалд тєлєх шимтгэл</t>
  </si>
  <si>
    <t xml:space="preserve">                                              Тэтгэврийн даатгал</t>
  </si>
  <si>
    <t xml:space="preserve">                                              Тэтгэмжийн даатгал</t>
  </si>
  <si>
    <t xml:space="preserve">                                              ЇОМШ-ний даатгал</t>
  </si>
  <si>
    <t xml:space="preserve">                                              Ажилгїйдлийн даатгал</t>
  </si>
  <si>
    <t xml:space="preserve">                                              Эрїїл мэндийн даатгал</t>
  </si>
  <si>
    <t xml:space="preserve">                                    Байр ашиглалттай холбоотой тогтмол зардал</t>
  </si>
  <si>
    <t xml:space="preserve">                                              Гэрэл, цахилгаан</t>
  </si>
  <si>
    <t xml:space="preserve">                                              Тїлш, халаалт</t>
  </si>
  <si>
    <t xml:space="preserve">                                              Цэвэр, бохир ус</t>
  </si>
  <si>
    <t xml:space="preserve">                                              Байрны тїрээс</t>
  </si>
  <si>
    <t xml:space="preserve">                                    Хангамж, бараа материалын зардал</t>
  </si>
  <si>
    <t xml:space="preserve">                                              Бичиг хэрэг</t>
  </si>
  <si>
    <t xml:space="preserve">                                              Тээвэр, шатахуун</t>
  </si>
  <si>
    <t xml:space="preserve">                                              Шуудан, холбоо, интернэтийн тєлбєр</t>
  </si>
  <si>
    <t xml:space="preserve">                                              Ном, хэвлэл</t>
  </si>
  <si>
    <t xml:space="preserve">                                              Хог хаягдал зайлуулах, хортон мэрэгчдийн устгал, ариутгал</t>
  </si>
  <si>
    <t xml:space="preserve">                                              Бага їнэтэй, тїргэн элэгдэх, ахуйн эд зїйлс</t>
  </si>
  <si>
    <t xml:space="preserve">                                    Нормативт зардал</t>
  </si>
  <si>
    <t xml:space="preserve">                                              Эм, бэлдмэл, эмнэлгийн хэрэгсэл</t>
  </si>
  <si>
    <t xml:space="preserve">                                              Хоол, хїнс</t>
  </si>
  <si>
    <t xml:space="preserve">                                              Нормын хувцас, зєєлєн эдлэл</t>
  </si>
  <si>
    <t xml:space="preserve">                                    Эд хогшил, урсгал засварын зардал</t>
  </si>
  <si>
    <t xml:space="preserve">                                              Багаж, техник, хэрэгсэл</t>
  </si>
  <si>
    <t xml:space="preserve">                                              Тавилга</t>
  </si>
  <si>
    <t xml:space="preserve">                                              Хєдєлмєр хамгааллын хэрэглэл</t>
  </si>
  <si>
    <t xml:space="preserve">                                              Урсгал засвар</t>
  </si>
  <si>
    <t xml:space="preserve">                                    Томилолт, зочны зардал</t>
  </si>
  <si>
    <t xml:space="preserve">                                              Гадаад албан томилолт</t>
  </si>
  <si>
    <t xml:space="preserve">                                              Дотоод албан томилолт</t>
  </si>
  <si>
    <t xml:space="preserve">                                              Зочин тєлєєлєгч хїлээн авах</t>
  </si>
  <si>
    <t xml:space="preserve">                                    Бусдаар гїйцэтгїїлсэн ажил, їйлчилгээний тєлбєр, хураамж</t>
  </si>
  <si>
    <t xml:space="preserve">                                              Бусдаар гїйцэтгїїлсэн ажил, їйлчилгээний тєлбєр, хураамж</t>
  </si>
  <si>
    <t xml:space="preserve">                                              Аудит, баталгаажуулалт, зэрэглэл тогтоох</t>
  </si>
  <si>
    <t xml:space="preserve">                                              Даатгалын їйлчилгээ</t>
  </si>
  <si>
    <t xml:space="preserve">                                              Тээврийн хэрэгслийн татвар</t>
  </si>
  <si>
    <t xml:space="preserve">                                              Тээврийн хэрэгслийн оношлогоо</t>
  </si>
  <si>
    <t xml:space="preserve">                                              Мэдээллийн технологийн їйлчилгээ</t>
  </si>
  <si>
    <t xml:space="preserve">                                              Газрын тєлбєр</t>
  </si>
  <si>
    <t xml:space="preserve">                                              Банк, санхїїгийн байгууллагын їйлчилгээний хураамж</t>
  </si>
  <si>
    <t xml:space="preserve">                                              Улсын мэдээллийн маягт хэвлэх, бэлтгэх</t>
  </si>
  <si>
    <t xml:space="preserve">                                    Бараа їйлчилгээний бусад зардал</t>
  </si>
  <si>
    <t xml:space="preserve">                                              Бараа їйлчилгээний бусад зардал</t>
  </si>
  <si>
    <t xml:space="preserve">                                              Хичээл їйлдвэрлэлийн дадлага хийх</t>
  </si>
  <si>
    <t xml:space="preserve">                               ТАТААС</t>
  </si>
  <si>
    <t xml:space="preserve">                                    Тєрийн ємчит байгууллагад олгох татаас</t>
  </si>
  <si>
    <t xml:space="preserve">                                              Тєрийн ємчит байгууллагад олгох татаас</t>
  </si>
  <si>
    <t xml:space="preserve">                               УРСГАЛ ШИЛЖЇЇЛЭГ</t>
  </si>
  <si>
    <t xml:space="preserve">                                    Бусад урсгал шилжїїлэг</t>
  </si>
  <si>
    <t xml:space="preserve">                                              Нийгмийн халамжийн тэтгэвэр, тэтгэмж</t>
  </si>
  <si>
    <t xml:space="preserve">                                              Бусад Ажил олгогчоос олгох бусад тэтгэмж, урамшуулал</t>
  </si>
  <si>
    <t xml:space="preserve">                                              Тєрєєс иргэдэд олгох тэтгэмж, урамшуулал</t>
  </si>
  <si>
    <t xml:space="preserve">                                              Тэтгэвэрт гарахад олгох нэг удаагийн мєнгєн тэтгэмж</t>
  </si>
  <si>
    <t xml:space="preserve">                                              Нэг удаагийн тэтгэмж, шагнал урамшуулал</t>
  </si>
  <si>
    <t xml:space="preserve">                          ХЄРЄНГИЙН ЗАРДАЛ</t>
  </si>
  <si>
    <t xml:space="preserve">                                              Барилга байгууламж</t>
  </si>
  <si>
    <t xml:space="preserve">                                              Их засвар</t>
  </si>
  <si>
    <t xml:space="preserve">                                              Тоног тєхєєрємж</t>
  </si>
  <si>
    <t xml:space="preserve">                          ЭPГЭЖ ТЄЛЄГДЄХ ТЄЛБЄРИЙГ ХАССАН ЦЭВЭР ЗЭЭЛ</t>
  </si>
  <si>
    <t xml:space="preserve">                               Гадаадын тєслийн зээлээс санхїїжих :</t>
  </si>
  <si>
    <t xml:space="preserve">                                              Гадаадын тєслийн зээлээс санхїїжих :</t>
  </si>
  <si>
    <t xml:space="preserve">                     ЗАРДЛЫГ САНХЇЇЖЇЇЛЭХ ЭХ ЇЇСВЭР</t>
  </si>
  <si>
    <t xml:space="preserve">                          Улсын тєсвєєс санхїїжих</t>
  </si>
  <si>
    <t xml:space="preserve">                                              Тусгай зориулалтын шилжїїлгээс санхїїжих</t>
  </si>
  <si>
    <t xml:space="preserve">                          Орон нутгийн тєсвєєс санхїїжих</t>
  </si>
  <si>
    <t xml:space="preserve">                                              Орон нутгийн тєсвєєс</t>
  </si>
  <si>
    <t xml:space="preserve">                                              Орон нутгийн хєгжлийн сангаас санхїїжих</t>
  </si>
  <si>
    <t xml:space="preserve">                          Тєсєвт байгууллагын їйл ажиллагаанаас</t>
  </si>
  <si>
    <t xml:space="preserve">                                              Їндсэн їйл ажиллагааны орлогоос санхїїжих</t>
  </si>
  <si>
    <t xml:space="preserve">                                              Туслах їйл ажиллагааны орлогоос санхїїжих</t>
  </si>
  <si>
    <t xml:space="preserve">                                              Урьд оны їлдэгдэлээс санхїїжих</t>
  </si>
  <si>
    <t xml:space="preserve">                                              Гадаадын эх їїсвэрээс санхїїжих</t>
  </si>
  <si>
    <t xml:space="preserve">                          Тусламжийн эх їїсвэрээс санхїїжих</t>
  </si>
  <si>
    <t xml:space="preserve">                                              Тусламжийн эх їїсвэрээс санхїїжих</t>
  </si>
  <si>
    <t xml:space="preserve">                     ТЄСВИЙН БУСАД МЭДЭЭЛЛИЙН АНГИЛАЛ</t>
  </si>
  <si>
    <t xml:space="preserve">                          БАЙГУУЛЛАГЫН ТОО</t>
  </si>
  <si>
    <t xml:space="preserve">                                              Тєсвийн байгууллага</t>
  </si>
  <si>
    <t xml:space="preserve">                          АЖИЛЛАГСАДЫН ТОО</t>
  </si>
  <si>
    <t xml:space="preserve">                                              Удирдах ажилтан</t>
  </si>
  <si>
    <t xml:space="preserve">                                              Гїйцэтгэх ажилтан</t>
  </si>
  <si>
    <t xml:space="preserve">                                              Їйлчлэх ажилтан</t>
  </si>
  <si>
    <t xml:space="preserve">                                              Гэрээт ажилтан</t>
  </si>
  <si>
    <t xml:space="preserve">      МАЯГТ НМ-07.  ТЭТГЭВЭРТ ГАРАХАД ОЛГОХ НЭГ УДААГИЙН ТЭТГЭМЖИЙН СУДАЛГАА </t>
  </si>
  <si>
    <t>д/д</t>
  </si>
  <si>
    <t xml:space="preserve">Төрөл </t>
  </si>
  <si>
    <t>2015 оны төлөвлөгөө</t>
  </si>
  <si>
    <t>2015 оны ХБГ</t>
  </si>
  <si>
    <t>Өмнө үүссэн тэтгэмжийн өр</t>
  </si>
  <si>
    <t xml:space="preserve">2016 оны  тооцоо </t>
  </si>
  <si>
    <t>Хүний тоо</t>
  </si>
  <si>
    <t>Мөнгөн дүн</t>
  </si>
  <si>
    <t xml:space="preserve">Боловсролын тухай хуульд заасан нөхцөлөөр тэтгэвэр тогтоолгох </t>
  </si>
  <si>
    <t xml:space="preserve">Эрүүл мэндийн тухай хуульд заасан нөхцөлөөр тэтгэвэр тогтоолгох </t>
  </si>
  <si>
    <t xml:space="preserve">Төрийн албаны тухай хуульд заасан нөхцөлөөр тэтгэвэр тогтоолгох </t>
  </si>
  <si>
    <t>Бусад салбарын хуулиудад заасан нөхцөлөөр тэтгэвэр тогтоолгох /Хуулийн нэрийг бичих/</t>
  </si>
  <si>
    <t xml:space="preserve">      МАЯГТ НМ-07а.  ТЭТГЭВЭРТ ГАРАХ АЛБАН ХААГЧИЙН МЭДЭЭЛЭЛ</t>
  </si>
  <si>
    <t>Байгууллагын нэр</t>
  </si>
  <si>
    <t>Тэтгэвэрт гарах албан хаагчийн мэдээлэл</t>
  </si>
  <si>
    <t>Регистерийн дугаар</t>
  </si>
  <si>
    <t>Нийт Ажилласан хугацаа</t>
  </si>
  <si>
    <t>Албан тушаалын ангилал, зэрэглэл</t>
  </si>
  <si>
    <t>Нэг сарын үндсэн цалин /сүүлийн 3 жилийн үндсэн цалингийн нэг сарын дундаж хэмжээ/</t>
  </si>
  <si>
    <t>тэтгэмж олгох хугацаа</t>
  </si>
  <si>
    <t>Олгох тэтгэмжийн хэмжээ /мян.төг/</t>
  </si>
  <si>
    <t xml:space="preserve">                                              Төрийн захиргаа</t>
  </si>
  <si>
    <t xml:space="preserve">                                              Төрийн тусгай</t>
  </si>
  <si>
    <t xml:space="preserve">                                              Төрийн үйлчилгээ</t>
  </si>
  <si>
    <t xml:space="preserve">                                               АА</t>
  </si>
  <si>
    <t>Зориулалт /Жишээ: Үндсэн үйл ажиллагаа/</t>
  </si>
  <si>
    <t>Үүнээс:</t>
  </si>
  <si>
    <t>Албан хэрэгцээний автомашин</t>
  </si>
  <si>
    <t>Дуудлагын автомашин</t>
  </si>
  <si>
    <t>Бусад төрлийн автомашин</t>
  </si>
  <si>
    <t xml:space="preserve">        Зардлын тооцоо</t>
  </si>
  <si>
    <t xml:space="preserve">                   Бараа үйлчилгээний бусад зардал</t>
  </si>
  <si>
    <t>Бусдаар гүйцэтгүүлсэн ажил үйлчилгээний төлбөр</t>
  </si>
  <si>
    <t>Д.Жаргалсайхан</t>
  </si>
  <si>
    <t>мэргэжилтэн</t>
  </si>
  <si>
    <t>ТЗ-5-3</t>
  </si>
  <si>
    <t>ТЗ-5-2</t>
  </si>
  <si>
    <t>ТЗ-5-5</t>
  </si>
  <si>
    <t>ТЗ-6-2</t>
  </si>
  <si>
    <t>Нийслэлийн Аялал жуулчлалын газрын 2016 оны төсвийн төсөл, 2017 - 2018 оны төсвийн төсөөлөл</t>
  </si>
  <si>
    <t>Эрхэмбаяр Баттулга</t>
  </si>
  <si>
    <t>дарга</t>
  </si>
  <si>
    <t>ТЗ-10-3</t>
  </si>
  <si>
    <t>Дамдиндорж Ганболд</t>
  </si>
  <si>
    <t>ахлах мэргэжилтэн</t>
  </si>
  <si>
    <t>ТЗ-6-3</t>
  </si>
  <si>
    <t>Ганболд Гансувд</t>
  </si>
  <si>
    <t>Элээ Мөнхзул</t>
  </si>
  <si>
    <t>Баатарзориг Амарзаяа</t>
  </si>
  <si>
    <t>Нармандах Алтанзаяа</t>
  </si>
  <si>
    <t>Мижиддорж Баасандорж</t>
  </si>
  <si>
    <t>Мөнхбаяр Болортуяа</t>
  </si>
  <si>
    <t>ТЗ-5-1</t>
  </si>
  <si>
    <t>Батсүх Болортуяа</t>
  </si>
  <si>
    <t>Дашдондог Жаргалсайхан</t>
  </si>
  <si>
    <t>Баярмагнай Жаргалан</t>
  </si>
  <si>
    <t>Шараа Ундармаа</t>
  </si>
  <si>
    <t>Сайндорж Туул</t>
  </si>
  <si>
    <t>Батсайхан Халиун</t>
  </si>
  <si>
    <t>Бадельгажы Ербахыт</t>
  </si>
  <si>
    <t>Дагва Энхбаяр</t>
  </si>
  <si>
    <t>менежер</t>
  </si>
  <si>
    <t>ТҮ-8-1</t>
  </si>
  <si>
    <t>Бямбасүрэн Оюунзул</t>
  </si>
  <si>
    <t>мэдээллийн ажилтан</t>
  </si>
  <si>
    <t>ТҮ-7-1</t>
  </si>
  <si>
    <t>Даваажамц Монголхүү</t>
  </si>
  <si>
    <t>инженер</t>
  </si>
  <si>
    <t>Нямжав Халиун</t>
  </si>
  <si>
    <t>архив, бичиг хэрэг</t>
  </si>
  <si>
    <t>ТҮ-5-1</t>
  </si>
  <si>
    <t>Үйлчилгээний чанар стандарт хариуцсан халах мэргэжилтэн</t>
  </si>
  <si>
    <t>Төлөвлөлт хариуцсан мэргэжилтэн</t>
  </si>
  <si>
    <t>Дотоод ажил, хүний нөөц хариуцсан мэргэжилтэн</t>
  </si>
  <si>
    <t>Бүтээгдэхүүний хөгжил хариуцсан мэргэжилтэн</t>
  </si>
  <si>
    <t>Эвент хариуцсан мэргэжилтэн</t>
  </si>
  <si>
    <t>Статистик, судалгаа хариуцсан мэргэжилтэн</t>
  </si>
  <si>
    <t>Мэргэжлийн сургалт хариуцсан мэргэжилтэн</t>
  </si>
  <si>
    <t>Маркетинг сурталчилгаа хариуцсан мэргэжилтэн</t>
  </si>
  <si>
    <t>Үйлчилгээний байгууллага хариуцсан мэргэжилтэн</t>
  </si>
  <si>
    <t>Хот орчмын аялал жуулчлал хариуцсан мэргэжилтэн</t>
  </si>
  <si>
    <t>Дотоодын аялал жуулчлал хариуцсан мэргэжилтэн</t>
  </si>
  <si>
    <t>Жуулчны аюулгүй байдал хариуцсан мэргэжилтэн</t>
  </si>
  <si>
    <t>Төсөл, хөтөлбөр хариуцсан мэргэжилтэн</t>
  </si>
  <si>
    <t>Мэдээлэл сурталчилгааны төв хариуцсан менежер</t>
  </si>
  <si>
    <t xml:space="preserve">Мэдээллийн технологи хариуцсан инженер  </t>
  </si>
  <si>
    <t>Архив, бичиг хэргийн эрхлэгч</t>
  </si>
  <si>
    <t>Гадаад харилцаа, хамтын ажиллагаа хариуцсан ахлах мэргэжилтэн</t>
  </si>
  <si>
    <t>ТЗ-6-1</t>
  </si>
  <si>
    <t>Дарга                                          Э.Баттулга</t>
  </si>
  <si>
    <t>Нягтлан бодогч                                 П.Ариунаа</t>
  </si>
  <si>
    <t>Д.Ганболд</t>
  </si>
  <si>
    <t>Э. Баттулга</t>
  </si>
  <si>
    <t>Г.Гансувд</t>
  </si>
  <si>
    <t>Б.Амарзаяа</t>
  </si>
  <si>
    <t>Э.Мөнхзул</t>
  </si>
  <si>
    <t>М.Болортуяа</t>
  </si>
  <si>
    <t>Б.Жаргалан</t>
  </si>
  <si>
    <t>Ш.Ундармаа</t>
  </si>
  <si>
    <t>Б.Болортуяа</t>
  </si>
  <si>
    <t>С.Туул</t>
  </si>
  <si>
    <t>Б.Ербахыт</t>
  </si>
  <si>
    <t>Н.Алтанзаяа</t>
  </si>
  <si>
    <t>М.Баасандорж</t>
  </si>
  <si>
    <t>Б.Халиун</t>
  </si>
  <si>
    <t>Д.Энхбаяр</t>
  </si>
  <si>
    <t>Д.Монголхүү</t>
  </si>
  <si>
    <t>Н.Халиун</t>
  </si>
  <si>
    <t>Гадаад дотоодын жуулчид, иргэдэд зориулсан амралт, аялал жуулчлалын төвүүдийг байгуулж, алжаал тайлах тав тухын орчныг бий болгоно.</t>
  </si>
  <si>
    <t xml:space="preserve">Хот орчмын амралт, зугаалгын 2-оос доошгүй бүсэд хөтөлбөр, маршрутын дагуу аюулгүй, тав тухтай аялах нөхцөл бүрдсэн байна. </t>
  </si>
  <si>
    <t xml:space="preserve">Аялал жуулчлалын үйлчилгээг сайжруулах, найрсаг хандлагыг төлөвшүүлэх “Найрсаг УБ” аяныг зохион байгуулна. </t>
  </si>
  <si>
    <t xml:space="preserve">Жуулчдын сэтгэл ханамжийн түвшин, иргэдийн найрсаг байдлын индекс өссөн байна.  </t>
  </si>
  <si>
    <t xml:space="preserve">Улаанбаатар хотын сурталчилгааны “Asia’s next hUB” кампанит ажлыг эхлүүлнэ. </t>
  </si>
  <si>
    <t xml:space="preserve">Жуулчдын Улаанбаатар хотод хоноглох хугацаа, мөнгөн зарцуулалт нэмэгдсэн байна. </t>
  </si>
  <si>
    <t>Тусгай сонирхлын, байгалийн, соёлын аялал жуулчлалыг төрөлжүүлэн хөгжүүлнэ.</t>
  </si>
  <si>
    <t xml:space="preserve">Тусгай сонирхлын аяллын зорилгоор ирэх жуулчдын тоо нэмэгдсэн байна. </t>
  </si>
  <si>
    <t>Хөтөлбөр /Аялал жуулчлал/</t>
  </si>
  <si>
    <t>Дарга                                Э.Баттулга</t>
  </si>
  <si>
    <t>Нягтлан бодогч                       П.Ариунаа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</si>
</sst>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-* #,##0.00_₮_-;\-* #,##0.00_₮_-;_-* &quot;-&quot;??_₮_-;_-@_-"/>
    <numFmt numFmtId="167" formatCode="_(* #,##0_);_(* \(#,##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  <charset val="204"/>
    </font>
    <font>
      <sz val="8"/>
      <color theme="1"/>
      <name val="Arial Mon"/>
      <family val="2"/>
    </font>
    <font>
      <b/>
      <sz val="8"/>
      <color theme="1"/>
      <name val="Arial Mon"/>
      <family val="2"/>
    </font>
    <font>
      <i/>
      <sz val="8"/>
      <name val="Arial Mon"/>
      <family val="2"/>
    </font>
    <font>
      <sz val="8"/>
      <name val="Arial Mon"/>
      <family val="2"/>
    </font>
    <font>
      <b/>
      <sz val="8"/>
      <name val="Arial Mon"/>
      <family val="2"/>
    </font>
    <font>
      <sz val="10"/>
      <name val="Arial"/>
      <charset val="204"/>
    </font>
    <font>
      <sz val="8"/>
      <name val="FBMOArial"/>
      <family val="2"/>
      <charset val="204"/>
    </font>
    <font>
      <b/>
      <sz val="15"/>
      <color theme="3"/>
      <name val="Calibri"/>
      <family val="2"/>
      <scheme val="minor"/>
    </font>
    <font>
      <b/>
      <sz val="10"/>
      <name val="Arial"/>
      <family val="2"/>
      <charset val="204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0"/>
      <color theme="4"/>
      <name val="Arial"/>
      <family val="2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4" fillId="0" borderId="0"/>
    <xf numFmtId="166" fontId="1" fillId="0" borderId="0" applyFont="0" applyFill="0" applyBorder="0" applyAlignment="0" applyProtection="0"/>
    <xf numFmtId="0" fontId="16" fillId="0" borderId="6" applyNumberForma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11" fillId="2" borderId="1" xfId="0" applyFont="1" applyFill="1" applyBorder="1"/>
    <xf numFmtId="0" fontId="9" fillId="0" borderId="1" xfId="0" applyFont="1" applyBorder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distributed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distributed" vertical="top"/>
    </xf>
    <xf numFmtId="0" fontId="3" fillId="0" borderId="1" xfId="0" applyFont="1" applyBorder="1" applyAlignment="1">
      <alignment horizontal="distributed" vertical="center"/>
    </xf>
    <xf numFmtId="0" fontId="15" fillId="0" borderId="1" xfId="3" applyFont="1" applyBorder="1"/>
    <xf numFmtId="0" fontId="15" fillId="0" borderId="1" xfId="3" applyFont="1" applyBorder="1" applyAlignment="1"/>
    <xf numFmtId="166" fontId="20" fillId="0" borderId="1" xfId="4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0" fillId="4" borderId="1" xfId="0" applyFill="1" applyBorder="1"/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167" fontId="27" fillId="0" borderId="1" xfId="1" applyNumberFormat="1" applyFont="1" applyFill="1" applyBorder="1" applyAlignment="1">
      <alignment horizontal="center" vertical="top" wrapText="1"/>
    </xf>
    <xf numFmtId="164" fontId="27" fillId="0" borderId="1" xfId="1" applyNumberFormat="1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/>
    </xf>
    <xf numFmtId="0" fontId="28" fillId="0" borderId="0" xfId="0" applyFont="1" applyAlignment="1">
      <alignment horizontal="justify" vertical="center"/>
    </xf>
    <xf numFmtId="0" fontId="15" fillId="0" borderId="0" xfId="3" applyFont="1" applyBorder="1"/>
    <xf numFmtId="0" fontId="3" fillId="0" borderId="0" xfId="0" applyFont="1" applyBorder="1"/>
    <xf numFmtId="0" fontId="20" fillId="0" borderId="1" xfId="0" applyFont="1" applyBorder="1"/>
    <xf numFmtId="164" fontId="3" fillId="0" borderId="1" xfId="1" applyNumberFormat="1" applyFont="1" applyBorder="1"/>
    <xf numFmtId="0" fontId="8" fillId="0" borderId="0" xfId="0" applyFont="1" applyAlignment="1">
      <alignment horizontal="center"/>
    </xf>
    <xf numFmtId="0" fontId="29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0" xfId="0" applyFont="1"/>
    <xf numFmtId="0" fontId="31" fillId="0" borderId="0" xfId="0" applyFont="1" applyAlignment="1">
      <alignment horizontal="right"/>
    </xf>
    <xf numFmtId="0" fontId="23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distributed" vertical="top"/>
    </xf>
    <xf numFmtId="0" fontId="23" fillId="0" borderId="1" xfId="0" applyFont="1" applyBorder="1"/>
    <xf numFmtId="164" fontId="23" fillId="0" borderId="1" xfId="1" applyNumberFormat="1" applyFont="1" applyBorder="1" applyAlignment="1"/>
    <xf numFmtId="0" fontId="32" fillId="0" borderId="0" xfId="0" applyFont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9" fillId="0" borderId="1" xfId="0" applyFont="1" applyBorder="1"/>
    <xf numFmtId="0" fontId="8" fillId="0" borderId="1" xfId="0" applyFont="1" applyBorder="1"/>
    <xf numFmtId="164" fontId="29" fillId="0" borderId="1" xfId="1" applyNumberFormat="1" applyFont="1" applyBorder="1"/>
    <xf numFmtId="164" fontId="8" fillId="0" borderId="1" xfId="1" applyNumberFormat="1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0" borderId="2" xfId="0" applyFont="1" applyBorder="1"/>
    <xf numFmtId="164" fontId="23" fillId="0" borderId="5" xfId="1" applyNumberFormat="1" applyFont="1" applyBorder="1" applyAlignment="1"/>
    <xf numFmtId="0" fontId="23" fillId="0" borderId="3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10" fillId="0" borderId="1" xfId="0" applyFont="1" applyBorder="1" applyAlignment="1">
      <alignment horizontal="distributed" vertical="center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33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0" fontId="33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33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2" fillId="0" borderId="1" xfId="0" applyFont="1" applyBorder="1"/>
    <xf numFmtId="0" fontId="4" fillId="0" borderId="1" xfId="0" applyFont="1" applyBorder="1" applyAlignment="1">
      <alignment horizontal="justify" vertical="top"/>
    </xf>
    <xf numFmtId="0" fontId="34" fillId="0" borderId="1" xfId="0" applyFont="1" applyBorder="1" applyAlignment="1">
      <alignment horizontal="center" vertical="top"/>
    </xf>
    <xf numFmtId="0" fontId="10" fillId="0" borderId="1" xfId="0" applyFont="1" applyBorder="1"/>
    <xf numFmtId="165" fontId="10" fillId="0" borderId="1" xfId="0" applyNumberFormat="1" applyFont="1" applyBorder="1"/>
    <xf numFmtId="165" fontId="9" fillId="0" borderId="1" xfId="0" applyNumberFormat="1" applyFont="1" applyBorder="1"/>
    <xf numFmtId="165" fontId="9" fillId="0" borderId="1" xfId="0" applyNumberFormat="1" applyFont="1" applyBorder="1" applyAlignment="1">
      <alignment horizontal="center"/>
    </xf>
    <xf numFmtId="0" fontId="17" fillId="4" borderId="7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distributed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2">
    <cellStyle name="Comma" xfId="1" builtinId="3"/>
    <cellStyle name="Comma 2" xfId="4"/>
    <cellStyle name="Heading 1 2" xfId="5"/>
    <cellStyle name="Hyperlink 2" xfId="6"/>
    <cellStyle name="Normal" xfId="0" builtinId="0"/>
    <cellStyle name="Normal 131" xfId="7"/>
    <cellStyle name="Normal 132" xfId="8"/>
    <cellStyle name="Normal 2" xfId="2"/>
    <cellStyle name="Normal 3" xfId="3"/>
    <cellStyle name="Normal 4" xfId="9"/>
    <cellStyle name="Normal 5" xfId="10"/>
    <cellStyle name="Normal 6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view="pageLayout" zoomScaleNormal="100" workbookViewId="0">
      <selection activeCell="F7" sqref="F7"/>
    </sheetView>
  </sheetViews>
  <sheetFormatPr defaultRowHeight="15"/>
  <cols>
    <col min="1" max="1" width="5.7109375" customWidth="1"/>
    <col min="2" max="2" width="17.5703125" customWidth="1"/>
    <col min="3" max="3" width="14.85546875" customWidth="1"/>
    <col min="4" max="4" width="15" customWidth="1"/>
    <col min="5" max="5" width="13.28515625" customWidth="1"/>
    <col min="6" max="6" width="9" customWidth="1"/>
    <col min="7" max="7" width="12.28515625" customWidth="1"/>
    <col min="8" max="8" width="20.28515625" customWidth="1"/>
    <col min="9" max="9" width="9.42578125" customWidth="1"/>
    <col min="10" max="10" width="15.28515625" customWidth="1"/>
  </cols>
  <sheetData>
    <row r="1" spans="1:10" ht="25.5" customHeight="1">
      <c r="A1" s="97" t="s">
        <v>275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2.5" customHeight="1">
      <c r="A2" s="98" t="s">
        <v>263</v>
      </c>
      <c r="B2" s="99" t="s">
        <v>276</v>
      </c>
      <c r="C2" s="100" t="s">
        <v>277</v>
      </c>
      <c r="D2" s="101"/>
      <c r="E2" s="101"/>
      <c r="F2" s="101"/>
      <c r="G2" s="101"/>
      <c r="H2" s="101"/>
      <c r="I2" s="101"/>
      <c r="J2" s="102"/>
    </row>
    <row r="3" spans="1:10" ht="83.25" customHeight="1">
      <c r="A3" s="98"/>
      <c r="B3" s="99"/>
      <c r="C3" s="42" t="s">
        <v>5</v>
      </c>
      <c r="D3" s="42" t="s">
        <v>6</v>
      </c>
      <c r="E3" s="42" t="s">
        <v>278</v>
      </c>
      <c r="F3" s="43" t="s">
        <v>279</v>
      </c>
      <c r="G3" s="42" t="s">
        <v>280</v>
      </c>
      <c r="H3" s="42" t="s">
        <v>281</v>
      </c>
      <c r="I3" s="42" t="s">
        <v>282</v>
      </c>
      <c r="J3" s="42" t="s">
        <v>283</v>
      </c>
    </row>
    <row r="4" spans="1:10" s="38" customFormat="1" ht="27" customHeight="1">
      <c r="A4" s="35">
        <v>1</v>
      </c>
      <c r="B4" s="44"/>
      <c r="C4" s="44"/>
      <c r="D4" s="44"/>
      <c r="E4" s="45"/>
      <c r="F4" s="45"/>
      <c r="G4" s="46"/>
      <c r="H4" s="47"/>
      <c r="I4" s="46"/>
      <c r="J4" s="48"/>
    </row>
    <row r="5" spans="1:10" s="38" customFormat="1">
      <c r="A5" s="35">
        <v>2</v>
      </c>
      <c r="B5" s="36"/>
      <c r="C5" s="36"/>
      <c r="D5" s="36"/>
      <c r="E5" s="36"/>
      <c r="F5" s="36"/>
      <c r="G5" s="37"/>
      <c r="H5" s="37"/>
      <c r="I5" s="37"/>
      <c r="J5" s="37"/>
    </row>
    <row r="6" spans="1:10" s="38" customFormat="1">
      <c r="A6" s="35">
        <v>3</v>
      </c>
      <c r="B6" s="39"/>
      <c r="C6" s="39"/>
      <c r="D6" s="39"/>
      <c r="E6" s="39"/>
      <c r="F6" s="39"/>
      <c r="G6" s="37"/>
      <c r="H6" s="37"/>
      <c r="I6" s="37"/>
      <c r="J6" s="37"/>
    </row>
    <row r="7" spans="1:10" s="38" customFormat="1" ht="42" customHeight="1">
      <c r="A7" s="35">
        <v>4</v>
      </c>
      <c r="B7" s="40"/>
      <c r="C7" s="40"/>
      <c r="D7" s="40"/>
      <c r="E7" s="40"/>
      <c r="F7" s="40"/>
      <c r="G7" s="37"/>
      <c r="H7" s="37"/>
      <c r="I7" s="37"/>
      <c r="J7" s="37"/>
    </row>
    <row r="8" spans="1:10">
      <c r="A8" s="103" t="s">
        <v>10</v>
      </c>
      <c r="B8" s="104"/>
      <c r="C8" s="49"/>
      <c r="D8" s="49"/>
      <c r="E8" s="49"/>
      <c r="F8" s="49"/>
      <c r="G8" s="41"/>
      <c r="H8" s="41"/>
      <c r="I8" s="41"/>
      <c r="J8" s="41"/>
    </row>
    <row r="20" spans="1:1">
      <c r="A20" s="50"/>
    </row>
  </sheetData>
  <mergeCells count="5">
    <mergeCell ref="A1:J1"/>
    <mergeCell ref="A2:A3"/>
    <mergeCell ref="B2:B3"/>
    <mergeCell ref="C2:J2"/>
    <mergeCell ref="A8:B8"/>
  </mergeCells>
  <pageMargins left="0.7" right="0.7" top="0.75" bottom="0.75" header="0.3" footer="0.3"/>
  <pageSetup scale="76" orientation="landscape" r:id="rId1"/>
  <headerFooter>
    <oddHeader xml:space="preserve">&amp;R&amp;"-,Bold"&amp;10&amp;K0070C0ТЕЗ-ИЙН 2016 ОНЫ ТӨСВИЙН ТӨСӨЛ, 2017-2018 ОНЫ ТӨСВИЙН ТӨСӨӨЛӨЛ  БЭЛТГЭХ УДИРДАМЖИЙН ХАВСРАЛТ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"/>
  <sheetViews>
    <sheetView view="pageLayout" zoomScaleNormal="100" workbookViewId="0">
      <selection activeCell="L4" sqref="L4"/>
    </sheetView>
  </sheetViews>
  <sheetFormatPr defaultRowHeight="15"/>
  <cols>
    <col min="1" max="1" width="5.7109375" customWidth="1"/>
    <col min="2" max="2" width="34" customWidth="1"/>
    <col min="3" max="10" width="7.42578125" customWidth="1"/>
  </cols>
  <sheetData>
    <row r="1" spans="1:10" ht="25.5" customHeight="1">
      <c r="A1" s="97" t="s">
        <v>262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46.5" customHeight="1">
      <c r="A2" s="98" t="s">
        <v>263</v>
      </c>
      <c r="B2" s="99" t="s">
        <v>264</v>
      </c>
      <c r="C2" s="105" t="s">
        <v>265</v>
      </c>
      <c r="D2" s="105"/>
      <c r="E2" s="105" t="s">
        <v>266</v>
      </c>
      <c r="F2" s="105"/>
      <c r="G2" s="105" t="s">
        <v>267</v>
      </c>
      <c r="H2" s="105"/>
      <c r="I2" s="105" t="s">
        <v>268</v>
      </c>
      <c r="J2" s="105"/>
    </row>
    <row r="3" spans="1:10" ht="34.5">
      <c r="A3" s="98"/>
      <c r="B3" s="99"/>
      <c r="C3" s="34" t="s">
        <v>269</v>
      </c>
      <c r="D3" s="34" t="s">
        <v>270</v>
      </c>
      <c r="E3" s="34" t="s">
        <v>269</v>
      </c>
      <c r="F3" s="34" t="s">
        <v>270</v>
      </c>
      <c r="G3" s="34" t="s">
        <v>269</v>
      </c>
      <c r="H3" s="34" t="s">
        <v>270</v>
      </c>
      <c r="I3" s="34" t="s">
        <v>269</v>
      </c>
      <c r="J3" s="34" t="s">
        <v>270</v>
      </c>
    </row>
    <row r="4" spans="1:10" s="38" customFormat="1" ht="25.5">
      <c r="A4" s="35">
        <v>1</v>
      </c>
      <c r="B4" s="36" t="s">
        <v>271</v>
      </c>
      <c r="C4" s="37"/>
      <c r="D4" s="37"/>
      <c r="E4" s="37"/>
      <c r="F4" s="37"/>
      <c r="G4" s="37"/>
      <c r="H4" s="37"/>
      <c r="I4" s="37"/>
      <c r="J4" s="37"/>
    </row>
    <row r="5" spans="1:10" s="38" customFormat="1" ht="25.5">
      <c r="A5" s="35">
        <v>2</v>
      </c>
      <c r="B5" s="36" t="s">
        <v>272</v>
      </c>
      <c r="C5" s="37"/>
      <c r="D5" s="37"/>
      <c r="E5" s="37"/>
      <c r="F5" s="37"/>
      <c r="G5" s="37"/>
      <c r="H5" s="37"/>
      <c r="I5" s="37"/>
      <c r="J5" s="37"/>
    </row>
    <row r="6" spans="1:10" s="38" customFormat="1" ht="25.5">
      <c r="A6" s="35">
        <v>3</v>
      </c>
      <c r="B6" s="39" t="s">
        <v>273</v>
      </c>
      <c r="C6" s="37"/>
      <c r="D6" s="37"/>
      <c r="E6" s="37"/>
      <c r="F6" s="37"/>
      <c r="G6" s="37"/>
      <c r="H6" s="37"/>
      <c r="I6" s="37"/>
      <c r="J6" s="37"/>
    </row>
    <row r="7" spans="1:10" s="38" customFormat="1" ht="42" customHeight="1">
      <c r="A7" s="35">
        <v>4</v>
      </c>
      <c r="B7" s="40" t="s">
        <v>274</v>
      </c>
      <c r="C7" s="37"/>
      <c r="D7" s="37"/>
      <c r="E7" s="37"/>
      <c r="F7" s="37"/>
      <c r="G7" s="37"/>
      <c r="H7" s="37"/>
      <c r="I7" s="37"/>
      <c r="J7" s="37"/>
    </row>
    <row r="8" spans="1:10">
      <c r="A8" s="103" t="s">
        <v>10</v>
      </c>
      <c r="B8" s="104"/>
      <c r="C8" s="41"/>
      <c r="D8" s="41"/>
      <c r="E8" s="41"/>
      <c r="F8" s="41"/>
      <c r="G8" s="41"/>
      <c r="H8" s="41"/>
      <c r="I8" s="41"/>
      <c r="J8" s="41"/>
    </row>
  </sheetData>
  <mergeCells count="8">
    <mergeCell ref="A8:B8"/>
    <mergeCell ref="A1:J1"/>
    <mergeCell ref="A2:A3"/>
    <mergeCell ref="B2:B3"/>
    <mergeCell ref="C2:D2"/>
    <mergeCell ref="E2:F2"/>
    <mergeCell ref="G2:H2"/>
    <mergeCell ref="I2:J2"/>
  </mergeCells>
  <pageMargins left="0.7" right="0.7" top="0.75" bottom="0.75" header="0.3" footer="0.3"/>
  <pageSetup scale="76" orientation="landscape" r:id="rId1"/>
  <headerFooter>
    <oddHeader xml:space="preserve">&amp;R&amp;"-,Bold"&amp;10&amp;K0070C0ТЕЗ-ИЙН 2016 ОНЫ ТӨСВИЙН ТӨСӨЛ, 2017-2018 ОНЫ ТӨСВИЙН ТӨСӨӨЛӨЛ  БЭЛТГЭХ УДИРДАМЖИЙН ХАВСРАЛТ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workbookViewId="0">
      <selection activeCell="B42" sqref="B42"/>
    </sheetView>
  </sheetViews>
  <sheetFormatPr defaultColWidth="9.140625" defaultRowHeight="10.9" customHeight="1"/>
  <cols>
    <col min="1" max="1" width="54.7109375" style="2" customWidth="1"/>
    <col min="2" max="2" width="9.85546875" style="2" bestFit="1" customWidth="1"/>
    <col min="3" max="3" width="10.7109375" style="2" customWidth="1"/>
    <col min="4" max="4" width="9.85546875" style="2" bestFit="1" customWidth="1"/>
    <col min="5" max="5" width="9.85546875" style="2" customWidth="1"/>
    <col min="6" max="6" width="10.28515625" style="2" customWidth="1"/>
    <col min="7" max="7" width="9.85546875" style="2" customWidth="1"/>
    <col min="8" max="16384" width="9.140625" style="2"/>
  </cols>
  <sheetData>
    <row r="1" spans="1:7" ht="23.25" customHeight="1">
      <c r="A1" s="106" t="s">
        <v>302</v>
      </c>
      <c r="B1" s="106"/>
      <c r="C1" s="106"/>
      <c r="D1" s="106"/>
      <c r="E1" s="106"/>
      <c r="F1" s="106"/>
      <c r="G1" s="106"/>
    </row>
    <row r="3" spans="1:7" ht="10.9" customHeight="1">
      <c r="G3" s="2" t="s">
        <v>165</v>
      </c>
    </row>
    <row r="4" spans="1:7" ht="10.9" customHeight="1">
      <c r="A4" s="108" t="s">
        <v>0</v>
      </c>
      <c r="B4" s="109" t="s">
        <v>166</v>
      </c>
      <c r="C4" s="108" t="s">
        <v>167</v>
      </c>
      <c r="D4" s="108"/>
      <c r="E4" s="108" t="s">
        <v>2</v>
      </c>
      <c r="F4" s="108"/>
      <c r="G4" s="108"/>
    </row>
    <row r="5" spans="1:7" ht="34.5" customHeight="1">
      <c r="A5" s="108"/>
      <c r="B5" s="109"/>
      <c r="C5" s="31" t="s">
        <v>149</v>
      </c>
      <c r="D5" s="31" t="s">
        <v>1</v>
      </c>
      <c r="E5" s="30" t="s">
        <v>168</v>
      </c>
      <c r="F5" s="30" t="s">
        <v>164</v>
      </c>
      <c r="G5" s="30" t="s">
        <v>169</v>
      </c>
    </row>
    <row r="6" spans="1:7" ht="10.9" customHeight="1">
      <c r="A6" s="53" t="s">
        <v>379</v>
      </c>
      <c r="B6" s="3"/>
      <c r="C6" s="3"/>
      <c r="D6" s="3"/>
      <c r="E6" s="3"/>
      <c r="F6" s="3"/>
      <c r="G6" s="3"/>
    </row>
    <row r="7" spans="1:7" ht="10.9" customHeight="1">
      <c r="A7" s="53" t="s">
        <v>288</v>
      </c>
      <c r="B7" s="3"/>
      <c r="C7" s="3"/>
      <c r="D7" s="3"/>
      <c r="E7" s="3"/>
      <c r="F7" s="3"/>
      <c r="G7" s="3"/>
    </row>
    <row r="8" spans="1:7" ht="10.9" customHeight="1">
      <c r="A8" s="33" t="s">
        <v>171</v>
      </c>
      <c r="B8" s="80">
        <f>+B9</f>
        <v>215545.99999999997</v>
      </c>
      <c r="C8" s="80">
        <f t="shared" ref="C8:G8" si="0">+C9</f>
        <v>263899.59999999998</v>
      </c>
      <c r="D8" s="80">
        <f t="shared" si="0"/>
        <v>263899.59999999998</v>
      </c>
      <c r="E8" s="80">
        <f>+E9</f>
        <v>424854.27099999995</v>
      </c>
      <c r="F8" s="80">
        <f t="shared" si="0"/>
        <v>467339.69809999998</v>
      </c>
      <c r="G8" s="80">
        <f t="shared" si="0"/>
        <v>514073.6679099999</v>
      </c>
    </row>
    <row r="9" spans="1:7" ht="10.9" customHeight="1">
      <c r="A9" s="33" t="s">
        <v>172</v>
      </c>
      <c r="B9" s="54">
        <f>+B10+B64</f>
        <v>215545.99999999997</v>
      </c>
      <c r="C9" s="54">
        <f t="shared" ref="C9:G9" si="1">+C10+C64</f>
        <v>263899.59999999998</v>
      </c>
      <c r="D9" s="54">
        <f t="shared" si="1"/>
        <v>263899.59999999998</v>
      </c>
      <c r="E9" s="54">
        <f t="shared" si="1"/>
        <v>424854.27099999995</v>
      </c>
      <c r="F9" s="54">
        <f t="shared" si="1"/>
        <v>467339.69809999998</v>
      </c>
      <c r="G9" s="54">
        <f t="shared" si="1"/>
        <v>514073.6679099999</v>
      </c>
    </row>
    <row r="10" spans="1:7" ht="10.9" customHeight="1">
      <c r="A10" s="33" t="s">
        <v>173</v>
      </c>
      <c r="B10" s="54">
        <f>+B11+B17+B23+B28+B35+B39+B44+B48+B58</f>
        <v>213560.29999999996</v>
      </c>
      <c r="C10" s="54">
        <f t="shared" ref="C10:G10" si="2">+C11+C17+C23+C28+C35+C39+C44+C48+C58</f>
        <v>245749.6</v>
      </c>
      <c r="D10" s="54">
        <f t="shared" si="2"/>
        <v>245749.6</v>
      </c>
      <c r="E10" s="54">
        <f t="shared" si="2"/>
        <v>368454.27099999995</v>
      </c>
      <c r="F10" s="54">
        <f t="shared" si="2"/>
        <v>405299.69809999998</v>
      </c>
      <c r="G10" s="54">
        <f t="shared" si="2"/>
        <v>445829.6679099999</v>
      </c>
    </row>
    <row r="11" spans="1:7" ht="10.9" customHeight="1">
      <c r="A11" s="32" t="s">
        <v>174</v>
      </c>
      <c r="B11" s="54">
        <f>SUM(B12:B16)</f>
        <v>143435.20000000001</v>
      </c>
      <c r="C11" s="54">
        <f t="shared" ref="C11:G11" si="3">SUM(C12:C16)</f>
        <v>172293.2</v>
      </c>
      <c r="D11" s="54">
        <f t="shared" si="3"/>
        <v>172293.2</v>
      </c>
      <c r="E11" s="54">
        <f>SUM(E12:E16)</f>
        <v>166306.09999999995</v>
      </c>
      <c r="F11" s="54">
        <f t="shared" si="3"/>
        <v>182936.71</v>
      </c>
      <c r="G11" s="54">
        <f t="shared" si="3"/>
        <v>201230.38099999994</v>
      </c>
    </row>
    <row r="12" spans="1:7" ht="10.9" customHeight="1">
      <c r="A12" s="32" t="s">
        <v>175</v>
      </c>
      <c r="B12" s="54">
        <v>107863</v>
      </c>
      <c r="C12" s="54">
        <v>121344.7</v>
      </c>
      <c r="D12" s="54">
        <f>+C12</f>
        <v>121344.7</v>
      </c>
      <c r="E12" s="54">
        <f>+Цалин!E24*12</f>
        <v>122837.99999999996</v>
      </c>
      <c r="F12" s="54">
        <f>+E12*0.1+E12</f>
        <v>135121.79999999996</v>
      </c>
      <c r="G12" s="54">
        <f>+F12*0.1+F12</f>
        <v>148633.97999999995</v>
      </c>
    </row>
    <row r="13" spans="1:7" ht="10.9" customHeight="1">
      <c r="A13" s="32" t="s">
        <v>176</v>
      </c>
      <c r="B13" s="54">
        <v>22522</v>
      </c>
      <c r="C13" s="54">
        <v>37444.9</v>
      </c>
      <c r="D13" s="54">
        <f t="shared" ref="D13:D16" si="4">+C13</f>
        <v>37444.9</v>
      </c>
      <c r="E13" s="54">
        <f>+Цалин!F24*12</f>
        <v>30085.5</v>
      </c>
      <c r="F13" s="54">
        <f t="shared" ref="F13:G13" si="5">+E13*0.1+E13</f>
        <v>33094.050000000003</v>
      </c>
      <c r="G13" s="54">
        <f t="shared" si="5"/>
        <v>36403.455000000002</v>
      </c>
    </row>
    <row r="14" spans="1:7" ht="10.9" customHeight="1">
      <c r="A14" s="32" t="s">
        <v>177</v>
      </c>
      <c r="B14" s="54">
        <v>13050.2</v>
      </c>
      <c r="C14" s="54">
        <v>13503.6</v>
      </c>
      <c r="D14" s="54">
        <f t="shared" si="4"/>
        <v>13503.6</v>
      </c>
      <c r="E14" s="54">
        <f>+'Унаа хоол'!G25</f>
        <v>13382.600000000004</v>
      </c>
      <c r="F14" s="54">
        <f t="shared" ref="F14:G14" si="6">+E14*0.1+E14</f>
        <v>14720.860000000004</v>
      </c>
      <c r="G14" s="54">
        <f t="shared" si="6"/>
        <v>16192.946000000005</v>
      </c>
    </row>
    <row r="15" spans="1:7" ht="10.9" customHeight="1">
      <c r="A15" s="32" t="s">
        <v>178</v>
      </c>
      <c r="B15" s="54"/>
      <c r="C15" s="54"/>
      <c r="D15" s="54">
        <f t="shared" si="4"/>
        <v>0</v>
      </c>
      <c r="E15" s="54"/>
      <c r="F15" s="54">
        <f t="shared" ref="F15:G15" si="7">+E15*0.1+E15</f>
        <v>0</v>
      </c>
      <c r="G15" s="54">
        <f t="shared" si="7"/>
        <v>0</v>
      </c>
    </row>
    <row r="16" spans="1:7" ht="10.9" customHeight="1">
      <c r="A16" s="32" t="s">
        <v>179</v>
      </c>
      <c r="B16" s="54"/>
      <c r="C16" s="54"/>
      <c r="D16" s="54">
        <f t="shared" si="4"/>
        <v>0</v>
      </c>
      <c r="E16" s="54"/>
      <c r="F16" s="54">
        <f t="shared" ref="F16:G16" si="8">+E16*0.1+E16</f>
        <v>0</v>
      </c>
      <c r="G16" s="54">
        <f t="shared" si="8"/>
        <v>0</v>
      </c>
    </row>
    <row r="17" spans="1:7" ht="10.9" customHeight="1">
      <c r="A17" s="32" t="s">
        <v>180</v>
      </c>
      <c r="B17" s="54">
        <f>SUM(B18:B22)</f>
        <v>16308.3</v>
      </c>
      <c r="C17" s="54">
        <f t="shared" ref="C17:G17" si="9">SUM(C18:C22)</f>
        <v>18952</v>
      </c>
      <c r="D17" s="54">
        <f t="shared" si="9"/>
        <v>18952</v>
      </c>
      <c r="E17" s="54">
        <f t="shared" si="9"/>
        <v>18293.670999999995</v>
      </c>
      <c r="F17" s="54">
        <f t="shared" si="9"/>
        <v>20123.038099999998</v>
      </c>
      <c r="G17" s="54">
        <f t="shared" si="9"/>
        <v>22135.341909999992</v>
      </c>
    </row>
    <row r="18" spans="1:7" ht="10.9" customHeight="1">
      <c r="A18" s="32" t="s">
        <v>181</v>
      </c>
      <c r="B18" s="54">
        <v>10459.299999999999</v>
      </c>
      <c r="C18" s="54">
        <v>12060.5</v>
      </c>
      <c r="D18" s="54">
        <f>+C18</f>
        <v>12060.5</v>
      </c>
      <c r="E18" s="54">
        <f>+E11*0.07</f>
        <v>11641.426999999998</v>
      </c>
      <c r="F18" s="54">
        <f>+F11*0.07</f>
        <v>12805.5697</v>
      </c>
      <c r="G18" s="54">
        <f>+G11*0.07</f>
        <v>14086.126669999996</v>
      </c>
    </row>
    <row r="19" spans="1:7" ht="10.9" customHeight="1">
      <c r="A19" s="32" t="s">
        <v>182</v>
      </c>
      <c r="B19" s="54">
        <v>1195.4000000000001</v>
      </c>
      <c r="C19" s="54">
        <v>1378.3</v>
      </c>
      <c r="D19" s="54">
        <f t="shared" ref="D19:D22" si="10">+C19</f>
        <v>1378.3</v>
      </c>
      <c r="E19" s="54">
        <f>+E11*0.008</f>
        <v>1330.4487999999997</v>
      </c>
      <c r="F19" s="54">
        <f>+F11*0.008</f>
        <v>1463.49368</v>
      </c>
      <c r="G19" s="54">
        <f>+G11*0.008</f>
        <v>1609.8430479999995</v>
      </c>
    </row>
    <row r="20" spans="1:7" ht="10.9" customHeight="1">
      <c r="A20" s="32" t="s">
        <v>183</v>
      </c>
      <c r="B20" s="54">
        <v>1457.7</v>
      </c>
      <c r="C20" s="54">
        <v>1722.9</v>
      </c>
      <c r="D20" s="54">
        <f t="shared" si="10"/>
        <v>1722.9</v>
      </c>
      <c r="E20" s="54">
        <f>+E11*0.01</f>
        <v>1663.0609999999995</v>
      </c>
      <c r="F20" s="54">
        <f>+F11*0.01</f>
        <v>1829.3670999999999</v>
      </c>
      <c r="G20" s="54">
        <f>+G11*0.01</f>
        <v>2012.3038099999994</v>
      </c>
    </row>
    <row r="21" spans="1:7" ht="10.9" customHeight="1">
      <c r="A21" s="32" t="s">
        <v>184</v>
      </c>
      <c r="B21" s="54">
        <v>291.5</v>
      </c>
      <c r="C21" s="54">
        <v>344.5</v>
      </c>
      <c r="D21" s="54">
        <f t="shared" si="10"/>
        <v>344.5</v>
      </c>
      <c r="E21" s="54">
        <f>+E11*0.002</f>
        <v>332.61219999999992</v>
      </c>
      <c r="F21" s="54">
        <f>+F11*0.002</f>
        <v>365.87342000000001</v>
      </c>
      <c r="G21" s="54">
        <f>+G11*0.002</f>
        <v>402.46076199999987</v>
      </c>
    </row>
    <row r="22" spans="1:7" ht="10.9" customHeight="1">
      <c r="A22" s="32" t="s">
        <v>185</v>
      </c>
      <c r="B22" s="54">
        <v>2904.4</v>
      </c>
      <c r="C22" s="54">
        <v>3445.8</v>
      </c>
      <c r="D22" s="54">
        <f t="shared" si="10"/>
        <v>3445.8</v>
      </c>
      <c r="E22" s="54">
        <f>+E11*0.02</f>
        <v>3326.1219999999989</v>
      </c>
      <c r="F22" s="54">
        <f>+F11*0.02</f>
        <v>3658.7341999999999</v>
      </c>
      <c r="G22" s="54">
        <f>+G11*0.02</f>
        <v>4024.6076199999989</v>
      </c>
    </row>
    <row r="23" spans="1:7" ht="10.9" customHeight="1">
      <c r="A23" s="32" t="s">
        <v>186</v>
      </c>
      <c r="B23" s="54">
        <f>SUM(B24:B27)</f>
        <v>0</v>
      </c>
      <c r="C23" s="54">
        <f t="shared" ref="C23:G23" si="11">SUM(C24:C27)</f>
        <v>9540.4</v>
      </c>
      <c r="D23" s="54">
        <f t="shared" si="11"/>
        <v>9540.4</v>
      </c>
      <c r="E23" s="54">
        <f t="shared" si="11"/>
        <v>3600</v>
      </c>
      <c r="F23" s="54">
        <f t="shared" si="11"/>
        <v>3960</v>
      </c>
      <c r="G23" s="54">
        <f t="shared" si="11"/>
        <v>4356</v>
      </c>
    </row>
    <row r="24" spans="1:7" ht="10.9" customHeight="1">
      <c r="A24" s="32" t="s">
        <v>187</v>
      </c>
      <c r="B24" s="54"/>
      <c r="C24" s="54">
        <v>5559.6</v>
      </c>
      <c r="D24" s="54">
        <f>+C24</f>
        <v>5559.6</v>
      </c>
      <c r="E24" s="54"/>
      <c r="F24" s="54">
        <f>+E24*0.1+E24</f>
        <v>0</v>
      </c>
      <c r="G24" s="54">
        <f>+F24*0.1+F24</f>
        <v>0</v>
      </c>
    </row>
    <row r="25" spans="1:7" ht="10.9" customHeight="1">
      <c r="A25" s="32" t="s">
        <v>188</v>
      </c>
      <c r="B25" s="54"/>
      <c r="C25" s="54">
        <v>3018.4</v>
      </c>
      <c r="D25" s="54">
        <f t="shared" ref="D25:D27" si="12">+C25</f>
        <v>3018.4</v>
      </c>
      <c r="E25" s="54"/>
      <c r="F25" s="54"/>
      <c r="G25" s="54"/>
    </row>
    <row r="26" spans="1:7" ht="10.9" customHeight="1">
      <c r="A26" s="32" t="s">
        <v>189</v>
      </c>
      <c r="B26" s="54"/>
      <c r="C26" s="54">
        <v>962.4</v>
      </c>
      <c r="D26" s="54">
        <f t="shared" si="12"/>
        <v>962.4</v>
      </c>
      <c r="E26" s="54"/>
      <c r="F26" s="54"/>
      <c r="G26" s="54"/>
    </row>
    <row r="27" spans="1:7" ht="10.9" customHeight="1">
      <c r="A27" s="32" t="s">
        <v>190</v>
      </c>
      <c r="B27" s="54"/>
      <c r="C27" s="54">
        <v>0</v>
      </c>
      <c r="D27" s="54">
        <f t="shared" si="12"/>
        <v>0</v>
      </c>
      <c r="E27" s="54">
        <v>3600</v>
      </c>
      <c r="F27" s="54">
        <f>+E27*0.1+E27</f>
        <v>3960</v>
      </c>
      <c r="G27" s="54">
        <f>+F27*0.1+F27</f>
        <v>4356</v>
      </c>
    </row>
    <row r="28" spans="1:7" ht="10.9" customHeight="1">
      <c r="A28" s="32" t="s">
        <v>191</v>
      </c>
      <c r="B28" s="54">
        <f>SUM(B29:B32)</f>
        <v>22970.3</v>
      </c>
      <c r="C28" s="54">
        <f>SUM(C29:C32)</f>
        <v>22530</v>
      </c>
      <c r="D28" s="54">
        <f t="shared" ref="D28:G28" si="13">SUM(D29:D32)</f>
        <v>22530</v>
      </c>
      <c r="E28" s="54">
        <f t="shared" si="13"/>
        <v>40454.5</v>
      </c>
      <c r="F28" s="54">
        <f t="shared" si="13"/>
        <v>44499.95</v>
      </c>
      <c r="G28" s="54">
        <f t="shared" si="13"/>
        <v>48949.945</v>
      </c>
    </row>
    <row r="29" spans="1:7" ht="10.9" customHeight="1">
      <c r="A29" s="32" t="s">
        <v>192</v>
      </c>
      <c r="B29" s="54">
        <v>10304.5</v>
      </c>
      <c r="C29" s="54">
        <v>9880</v>
      </c>
      <c r="D29" s="54">
        <f>+C29</f>
        <v>9880</v>
      </c>
      <c r="E29" s="54">
        <v>14039.5</v>
      </c>
      <c r="F29" s="54">
        <f t="shared" ref="F29:G32" si="14">+E29*0.1+E29</f>
        <v>15443.45</v>
      </c>
      <c r="G29" s="54">
        <f t="shared" si="14"/>
        <v>16987.795000000002</v>
      </c>
    </row>
    <row r="30" spans="1:7" ht="11.25">
      <c r="A30" s="32" t="s">
        <v>193</v>
      </c>
      <c r="B30" s="54">
        <v>8049.1</v>
      </c>
      <c r="C30" s="54">
        <v>8050</v>
      </c>
      <c r="D30" s="54">
        <f t="shared" ref="D30:D34" si="15">+C30</f>
        <v>8050</v>
      </c>
      <c r="E30" s="54">
        <v>10515</v>
      </c>
      <c r="F30" s="54">
        <f t="shared" si="14"/>
        <v>11566.5</v>
      </c>
      <c r="G30" s="54">
        <f t="shared" si="14"/>
        <v>12723.15</v>
      </c>
    </row>
    <row r="31" spans="1:7" ht="10.9" customHeight="1">
      <c r="A31" s="32" t="s">
        <v>194</v>
      </c>
      <c r="B31" s="54">
        <v>4451.5</v>
      </c>
      <c r="C31" s="54">
        <v>4500</v>
      </c>
      <c r="D31" s="54">
        <f t="shared" si="15"/>
        <v>4500</v>
      </c>
      <c r="E31" s="54">
        <v>14700</v>
      </c>
      <c r="F31" s="54">
        <f t="shared" si="14"/>
        <v>16170</v>
      </c>
      <c r="G31" s="54">
        <f t="shared" si="14"/>
        <v>17787</v>
      </c>
    </row>
    <row r="32" spans="1:7" ht="10.9" customHeight="1">
      <c r="A32" s="32" t="s">
        <v>195</v>
      </c>
      <c r="B32" s="54">
        <v>165.2</v>
      </c>
      <c r="C32" s="54">
        <v>100</v>
      </c>
      <c r="D32" s="54">
        <f t="shared" si="15"/>
        <v>100</v>
      </c>
      <c r="E32" s="54">
        <v>1200</v>
      </c>
      <c r="F32" s="54">
        <f t="shared" si="14"/>
        <v>1320</v>
      </c>
      <c r="G32" s="54">
        <f t="shared" si="14"/>
        <v>1452</v>
      </c>
    </row>
    <row r="33" spans="1:7" ht="10.5" customHeight="1">
      <c r="A33" s="32" t="s">
        <v>196</v>
      </c>
      <c r="B33" s="54"/>
      <c r="C33" s="54"/>
      <c r="D33" s="54">
        <f t="shared" si="15"/>
        <v>0</v>
      </c>
      <c r="E33" s="54"/>
      <c r="F33" s="54"/>
      <c r="G33" s="54"/>
    </row>
    <row r="34" spans="1:7" ht="10.9" customHeight="1">
      <c r="A34" s="32" t="s">
        <v>197</v>
      </c>
      <c r="B34" s="54"/>
      <c r="C34" s="54"/>
      <c r="D34" s="54">
        <f t="shared" si="15"/>
        <v>0</v>
      </c>
      <c r="E34" s="54"/>
      <c r="F34" s="54"/>
      <c r="G34" s="54"/>
    </row>
    <row r="35" spans="1:7" ht="10.9" customHeight="1">
      <c r="A35" s="32" t="s">
        <v>198</v>
      </c>
      <c r="B35" s="54">
        <f>SUM(B36:B38)</f>
        <v>0</v>
      </c>
      <c r="C35" s="54">
        <f t="shared" ref="C35:G35" si="16">SUM(C36:C38)</f>
        <v>0</v>
      </c>
      <c r="D35" s="54">
        <f t="shared" si="16"/>
        <v>0</v>
      </c>
      <c r="E35" s="54">
        <f t="shared" si="16"/>
        <v>0</v>
      </c>
      <c r="F35" s="54">
        <f t="shared" si="16"/>
        <v>0</v>
      </c>
      <c r="G35" s="54">
        <f t="shared" si="16"/>
        <v>0</v>
      </c>
    </row>
    <row r="36" spans="1:7" ht="10.9" customHeight="1">
      <c r="A36" s="32" t="s">
        <v>199</v>
      </c>
      <c r="B36" s="54"/>
      <c r="C36" s="54"/>
      <c r="D36" s="54"/>
      <c r="E36" s="54"/>
      <c r="F36" s="54"/>
      <c r="G36" s="54"/>
    </row>
    <row r="37" spans="1:7" ht="10.9" customHeight="1">
      <c r="A37" s="32" t="s">
        <v>200</v>
      </c>
      <c r="B37" s="54"/>
      <c r="C37" s="54"/>
      <c r="D37" s="54"/>
      <c r="E37" s="54"/>
      <c r="F37" s="54"/>
      <c r="G37" s="54"/>
    </row>
    <row r="38" spans="1:7" ht="10.9" customHeight="1">
      <c r="A38" s="32" t="s">
        <v>201</v>
      </c>
      <c r="B38" s="54">
        <v>0</v>
      </c>
      <c r="C38" s="54"/>
      <c r="D38" s="54">
        <f>+C38</f>
        <v>0</v>
      </c>
      <c r="E38" s="54"/>
      <c r="F38" s="54"/>
      <c r="G38" s="54"/>
    </row>
    <row r="39" spans="1:7" ht="10.9" customHeight="1">
      <c r="A39" s="32" t="s">
        <v>202</v>
      </c>
      <c r="B39" s="54">
        <f>SUM(B40:B43)</f>
        <v>4953.3999999999996</v>
      </c>
      <c r="C39" s="54">
        <f t="shared" ref="C39:G39" si="17">SUM(C40:C43)</f>
        <v>1000</v>
      </c>
      <c r="D39" s="54">
        <f t="shared" si="17"/>
        <v>1000</v>
      </c>
      <c r="E39" s="54">
        <f t="shared" si="17"/>
        <v>8630</v>
      </c>
      <c r="F39" s="54">
        <f t="shared" si="17"/>
        <v>9493</v>
      </c>
      <c r="G39" s="54">
        <f t="shared" si="17"/>
        <v>10442.299999999999</v>
      </c>
    </row>
    <row r="40" spans="1:7" ht="10.9" customHeight="1">
      <c r="A40" s="32" t="s">
        <v>203</v>
      </c>
      <c r="B40" s="54">
        <v>3753.4</v>
      </c>
      <c r="C40" s="54">
        <v>0</v>
      </c>
      <c r="D40" s="54">
        <f>+C40</f>
        <v>0</v>
      </c>
      <c r="E40" s="54">
        <v>2850</v>
      </c>
      <c r="F40" s="54">
        <f>+E40*0.1+E40</f>
        <v>3135</v>
      </c>
      <c r="G40" s="54">
        <f>+F40*0.1+F40</f>
        <v>3448.5</v>
      </c>
    </row>
    <row r="41" spans="1:7" ht="10.9" customHeight="1">
      <c r="A41" s="32" t="s">
        <v>204</v>
      </c>
      <c r="B41" s="54"/>
      <c r="C41" s="54"/>
      <c r="D41" s="54"/>
      <c r="E41" s="54">
        <v>3660</v>
      </c>
      <c r="F41" s="54">
        <f t="shared" ref="F41:G41" si="18">+E41*0.1+E41</f>
        <v>4026</v>
      </c>
      <c r="G41" s="54">
        <f t="shared" si="18"/>
        <v>4428.6000000000004</v>
      </c>
    </row>
    <row r="42" spans="1:7" ht="10.9" customHeight="1">
      <c r="A42" s="32" t="s">
        <v>205</v>
      </c>
      <c r="B42" s="54"/>
      <c r="C42" s="54"/>
      <c r="D42" s="54"/>
      <c r="E42" s="54"/>
      <c r="F42" s="54">
        <f t="shared" ref="F42:G42" si="19">+E42*0.1+E42</f>
        <v>0</v>
      </c>
      <c r="G42" s="54">
        <f t="shared" si="19"/>
        <v>0</v>
      </c>
    </row>
    <row r="43" spans="1:7" ht="10.9" customHeight="1">
      <c r="A43" s="32" t="s">
        <v>206</v>
      </c>
      <c r="B43" s="54">
        <v>1200</v>
      </c>
      <c r="C43" s="54">
        <v>1000</v>
      </c>
      <c r="D43" s="54">
        <f t="shared" ref="D43:D46" si="20">+C43</f>
        <v>1000</v>
      </c>
      <c r="E43" s="54">
        <v>2120</v>
      </c>
      <c r="F43" s="54">
        <f t="shared" ref="F43:G43" si="21">+E43*0.1+E43</f>
        <v>2332</v>
      </c>
      <c r="G43" s="54">
        <f t="shared" si="21"/>
        <v>2565.1999999999998</v>
      </c>
    </row>
    <row r="44" spans="1:7" ht="11.25">
      <c r="A44" s="32" t="s">
        <v>207</v>
      </c>
      <c r="B44" s="54">
        <f>SUM(B46:B47)</f>
        <v>958.5</v>
      </c>
      <c r="C44" s="54">
        <f t="shared" ref="C44:G44" si="22">SUM(C46:C47)</f>
        <v>1000</v>
      </c>
      <c r="D44" s="54">
        <f t="shared" si="22"/>
        <v>1000</v>
      </c>
      <c r="E44" s="54">
        <f>SUM(E46:E47)</f>
        <v>8030</v>
      </c>
      <c r="F44" s="54">
        <f t="shared" si="22"/>
        <v>8833</v>
      </c>
      <c r="G44" s="54">
        <f t="shared" si="22"/>
        <v>9716.2999999999993</v>
      </c>
    </row>
    <row r="45" spans="1:7" ht="11.25">
      <c r="A45" s="32" t="s">
        <v>208</v>
      </c>
      <c r="B45" s="54"/>
      <c r="C45" s="54"/>
      <c r="D45" s="54">
        <f t="shared" si="20"/>
        <v>0</v>
      </c>
      <c r="E45" s="54"/>
      <c r="F45" s="54"/>
      <c r="G45" s="54"/>
    </row>
    <row r="46" spans="1:7" ht="10.9" customHeight="1">
      <c r="A46" s="32" t="s">
        <v>209</v>
      </c>
      <c r="B46" s="54">
        <v>958.5</v>
      </c>
      <c r="C46" s="54">
        <v>1000</v>
      </c>
      <c r="D46" s="54">
        <f t="shared" si="20"/>
        <v>1000</v>
      </c>
      <c r="E46" s="54">
        <v>3030</v>
      </c>
      <c r="F46" s="54">
        <f>+E46*0.1+E46</f>
        <v>3333</v>
      </c>
      <c r="G46" s="54">
        <f>+F46*0.1+F46</f>
        <v>3666.3</v>
      </c>
    </row>
    <row r="47" spans="1:7" ht="10.9" customHeight="1">
      <c r="A47" s="32" t="s">
        <v>210</v>
      </c>
      <c r="B47" s="54"/>
      <c r="C47" s="54"/>
      <c r="D47" s="54"/>
      <c r="E47" s="54">
        <v>5000</v>
      </c>
      <c r="F47" s="54">
        <f>+E47*0.1+E47</f>
        <v>5500</v>
      </c>
      <c r="G47" s="54">
        <f>+F47*0.1+F47</f>
        <v>6050</v>
      </c>
    </row>
    <row r="48" spans="1:7" ht="10.9" customHeight="1">
      <c r="A48" s="32" t="s">
        <v>211</v>
      </c>
      <c r="B48" s="54">
        <f>SUM(B49:B57)</f>
        <v>16438.3</v>
      </c>
      <c r="C48" s="54">
        <f t="shared" ref="C48:G48" si="23">SUM(C49:C57)</f>
        <v>11934</v>
      </c>
      <c r="D48" s="54">
        <f t="shared" si="23"/>
        <v>11934</v>
      </c>
      <c r="E48" s="54">
        <f t="shared" si="23"/>
        <v>54040</v>
      </c>
      <c r="F48" s="54">
        <f t="shared" si="23"/>
        <v>59444</v>
      </c>
      <c r="G48" s="54">
        <f t="shared" si="23"/>
        <v>65388.4</v>
      </c>
    </row>
    <row r="49" spans="1:7" ht="10.9" customHeight="1">
      <c r="A49" s="32" t="s">
        <v>212</v>
      </c>
      <c r="B49" s="54">
        <v>12161.9</v>
      </c>
      <c r="C49" s="54">
        <v>6984</v>
      </c>
      <c r="D49" s="54">
        <f>+C49</f>
        <v>6984</v>
      </c>
      <c r="E49" s="54">
        <v>39240</v>
      </c>
      <c r="F49" s="54">
        <f>+E49*0.1+E49</f>
        <v>43164</v>
      </c>
      <c r="G49" s="54">
        <f>+F49*0.1+F49</f>
        <v>47480.4</v>
      </c>
    </row>
    <row r="50" spans="1:7" ht="11.25">
      <c r="A50" s="32" t="s">
        <v>213</v>
      </c>
      <c r="B50" s="54"/>
      <c r="C50" s="54"/>
      <c r="D50" s="54">
        <f>+C50</f>
        <v>0</v>
      </c>
      <c r="E50" s="54"/>
      <c r="F50" s="54"/>
      <c r="G50" s="54"/>
    </row>
    <row r="51" spans="1:7" ht="11.25">
      <c r="A51" s="32" t="s">
        <v>214</v>
      </c>
      <c r="B51" s="54"/>
      <c r="C51" s="54"/>
      <c r="D51" s="54"/>
      <c r="E51" s="54"/>
      <c r="F51" s="54"/>
      <c r="G51" s="54"/>
    </row>
    <row r="52" spans="1:7" ht="11.25">
      <c r="A52" s="32" t="s">
        <v>215</v>
      </c>
      <c r="B52" s="54"/>
      <c r="C52" s="54"/>
      <c r="D52" s="54"/>
      <c r="E52" s="54"/>
      <c r="F52" s="54"/>
      <c r="G52" s="54"/>
    </row>
    <row r="53" spans="1:7" ht="11.25">
      <c r="A53" s="32" t="s">
        <v>216</v>
      </c>
      <c r="B53" s="54"/>
      <c r="C53" s="54"/>
      <c r="D53" s="54"/>
      <c r="E53" s="54"/>
      <c r="F53" s="54"/>
      <c r="G53" s="54"/>
    </row>
    <row r="54" spans="1:7" ht="11.25">
      <c r="A54" s="32" t="s">
        <v>217</v>
      </c>
      <c r="B54" s="54">
        <v>2247</v>
      </c>
      <c r="C54" s="54">
        <v>2500</v>
      </c>
      <c r="D54" s="54">
        <v>2500</v>
      </c>
      <c r="E54" s="54">
        <v>11200</v>
      </c>
      <c r="F54" s="54">
        <f>+E54*0.1+E54</f>
        <v>12320</v>
      </c>
      <c r="G54" s="54">
        <f>+F54*0.1+F54</f>
        <v>13552</v>
      </c>
    </row>
    <row r="55" spans="1:7" ht="11.25">
      <c r="A55" s="32" t="s">
        <v>218</v>
      </c>
      <c r="B55" s="54"/>
      <c r="C55" s="54"/>
      <c r="D55" s="54"/>
      <c r="E55" s="54"/>
      <c r="F55" s="54"/>
      <c r="G55" s="54"/>
    </row>
    <row r="56" spans="1:7" ht="11.25">
      <c r="A56" s="32" t="s">
        <v>219</v>
      </c>
      <c r="B56" s="54"/>
      <c r="C56" s="54"/>
      <c r="D56" s="54"/>
      <c r="E56" s="54"/>
      <c r="F56" s="54"/>
      <c r="G56" s="54"/>
    </row>
    <row r="57" spans="1:7" ht="11.25">
      <c r="A57" s="32" t="s">
        <v>220</v>
      </c>
      <c r="B57" s="54">
        <v>2029.4</v>
      </c>
      <c r="C57" s="54">
        <v>2450</v>
      </c>
      <c r="D57" s="54">
        <v>2450</v>
      </c>
      <c r="E57" s="54">
        <v>3600</v>
      </c>
      <c r="F57" s="54">
        <f>+E57*0.1+E57</f>
        <v>3960</v>
      </c>
      <c r="G57" s="54">
        <f>+F57*0.1+F57</f>
        <v>4356</v>
      </c>
    </row>
    <row r="58" spans="1:7" ht="11.25">
      <c r="A58" s="32" t="s">
        <v>221</v>
      </c>
      <c r="B58" s="54">
        <f>SUM(B59:B60)</f>
        <v>8496.2999999999993</v>
      </c>
      <c r="C58" s="54">
        <f t="shared" ref="C58:G58" si="24">SUM(C59:C60)</f>
        <v>8500</v>
      </c>
      <c r="D58" s="54">
        <f t="shared" si="24"/>
        <v>8500</v>
      </c>
      <c r="E58" s="54">
        <f t="shared" si="24"/>
        <v>69100</v>
      </c>
      <c r="F58" s="54">
        <f t="shared" si="24"/>
        <v>76010</v>
      </c>
      <c r="G58" s="54">
        <f t="shared" si="24"/>
        <v>83611</v>
      </c>
    </row>
    <row r="59" spans="1:7" ht="11.25">
      <c r="A59" s="32" t="s">
        <v>222</v>
      </c>
      <c r="B59" s="54">
        <v>8496.2999999999993</v>
      </c>
      <c r="C59" s="54">
        <v>8500</v>
      </c>
      <c r="D59" s="54">
        <f>+C59</f>
        <v>8500</v>
      </c>
      <c r="E59" s="54">
        <v>4000</v>
      </c>
      <c r="F59" s="54">
        <f>+E59*0.1+E59</f>
        <v>4400</v>
      </c>
      <c r="G59" s="54">
        <f>+F59*0.1+F59</f>
        <v>4840</v>
      </c>
    </row>
    <row r="60" spans="1:7" ht="10.9" customHeight="1">
      <c r="A60" s="32" t="s">
        <v>223</v>
      </c>
      <c r="B60" s="54">
        <v>0</v>
      </c>
      <c r="C60" s="54">
        <v>0</v>
      </c>
      <c r="D60" s="54">
        <f>+C60</f>
        <v>0</v>
      </c>
      <c r="E60" s="54">
        <v>65100</v>
      </c>
      <c r="F60" s="54">
        <f t="shared" ref="F60:G60" si="25">+E60*0.1+E60</f>
        <v>71610</v>
      </c>
      <c r="G60" s="54">
        <f t="shared" si="25"/>
        <v>78771</v>
      </c>
    </row>
    <row r="61" spans="1:7" ht="10.9" customHeight="1">
      <c r="A61" s="32" t="s">
        <v>224</v>
      </c>
      <c r="B61" s="54"/>
      <c r="C61" s="54"/>
      <c r="D61" s="54"/>
      <c r="E61" s="54"/>
      <c r="F61" s="54">
        <f t="shared" ref="F61:G61" si="26">+E61*0.1+E61</f>
        <v>0</v>
      </c>
      <c r="G61" s="54">
        <f t="shared" si="26"/>
        <v>0</v>
      </c>
    </row>
    <row r="62" spans="1:7" ht="10.9" customHeight="1">
      <c r="A62" s="32" t="s">
        <v>225</v>
      </c>
      <c r="B62" s="54"/>
      <c r="C62" s="54"/>
      <c r="D62" s="54"/>
      <c r="E62" s="54"/>
      <c r="F62" s="54">
        <f t="shared" ref="F62:G62" si="27">+E62*0.1+E62</f>
        <v>0</v>
      </c>
      <c r="G62" s="54">
        <f t="shared" si="27"/>
        <v>0</v>
      </c>
    </row>
    <row r="63" spans="1:7" ht="10.9" customHeight="1">
      <c r="A63" s="32" t="s">
        <v>226</v>
      </c>
      <c r="B63" s="54"/>
      <c r="C63" s="54"/>
      <c r="D63" s="54"/>
      <c r="E63" s="54"/>
      <c r="F63" s="54"/>
      <c r="G63" s="54"/>
    </row>
    <row r="64" spans="1:7" ht="10.9" customHeight="1">
      <c r="A64" s="32" t="s">
        <v>227</v>
      </c>
      <c r="B64" s="54">
        <f>SUM(B65:B70)</f>
        <v>1985.7</v>
      </c>
      <c r="C64" s="54">
        <f t="shared" ref="C64:D64" si="28">SUM(C65:C70)</f>
        <v>18150</v>
      </c>
      <c r="D64" s="54">
        <f t="shared" si="28"/>
        <v>18150</v>
      </c>
      <c r="E64" s="54">
        <f>SUM(E65:E70)</f>
        <v>56400</v>
      </c>
      <c r="F64" s="54">
        <f t="shared" ref="F64:G64" si="29">SUM(F65:F70)</f>
        <v>62040</v>
      </c>
      <c r="G64" s="54">
        <f t="shared" si="29"/>
        <v>68244</v>
      </c>
    </row>
    <row r="65" spans="1:7" ht="10.9" customHeight="1">
      <c r="A65" s="32" t="s">
        <v>228</v>
      </c>
      <c r="B65" s="54"/>
      <c r="C65" s="54"/>
      <c r="D65" s="54"/>
      <c r="E65" s="54"/>
      <c r="F65" s="54"/>
      <c r="G65" s="54"/>
    </row>
    <row r="66" spans="1:7" ht="10.9" customHeight="1">
      <c r="A66" s="32" t="s">
        <v>229</v>
      </c>
      <c r="B66" s="54"/>
      <c r="C66" s="54"/>
      <c r="D66" s="54"/>
      <c r="E66" s="54"/>
      <c r="F66" s="54"/>
      <c r="G66" s="54"/>
    </row>
    <row r="67" spans="1:7" ht="10.9" customHeight="1">
      <c r="A67" s="32" t="s">
        <v>230</v>
      </c>
      <c r="B67" s="54"/>
      <c r="C67" s="54"/>
      <c r="D67" s="54"/>
      <c r="E67" s="54">
        <v>14400</v>
      </c>
      <c r="F67" s="54">
        <f>+E67*0.1+E67</f>
        <v>15840</v>
      </c>
      <c r="G67" s="54">
        <f>+F67*0.1+F67</f>
        <v>17424</v>
      </c>
    </row>
    <row r="68" spans="1:7" ht="10.9" customHeight="1">
      <c r="A68" s="32" t="s">
        <v>231</v>
      </c>
      <c r="B68" s="54"/>
      <c r="C68" s="54"/>
      <c r="D68" s="54"/>
      <c r="E68" s="54"/>
      <c r="F68" s="54"/>
      <c r="G68" s="54"/>
    </row>
    <row r="69" spans="1:7" ht="10.9" customHeight="1">
      <c r="A69" s="32" t="s">
        <v>232</v>
      </c>
      <c r="B69" s="54"/>
      <c r="C69" s="54"/>
      <c r="D69" s="54">
        <f>+C69</f>
        <v>0</v>
      </c>
      <c r="E69" s="54"/>
      <c r="F69" s="54"/>
      <c r="G69" s="54"/>
    </row>
    <row r="70" spans="1:7" ht="10.9" customHeight="1">
      <c r="A70" s="32" t="s">
        <v>233</v>
      </c>
      <c r="B70" s="54">
        <v>1985.7</v>
      </c>
      <c r="C70" s="54">
        <v>18150</v>
      </c>
      <c r="D70" s="54">
        <f>+C70</f>
        <v>18150</v>
      </c>
      <c r="E70" s="54">
        <v>42000</v>
      </c>
      <c r="F70" s="54">
        <f>+E70*0.1+E70</f>
        <v>46200</v>
      </c>
      <c r="G70" s="54">
        <f>+F70*0.1+F70</f>
        <v>50820</v>
      </c>
    </row>
    <row r="71" spans="1:7" ht="10.9" customHeight="1">
      <c r="A71" s="32" t="s">
        <v>234</v>
      </c>
      <c r="B71" s="54"/>
      <c r="C71" s="54"/>
      <c r="D71" s="54"/>
      <c r="E71" s="54"/>
      <c r="F71" s="54"/>
      <c r="G71" s="54"/>
    </row>
    <row r="72" spans="1:7" ht="10.9" customHeight="1">
      <c r="A72" s="32" t="s">
        <v>235</v>
      </c>
      <c r="B72" s="54"/>
      <c r="C72" s="54"/>
      <c r="D72" s="54"/>
      <c r="E72" s="54"/>
      <c r="F72" s="54"/>
      <c r="G72" s="54"/>
    </row>
    <row r="73" spans="1:7" ht="10.9" customHeight="1">
      <c r="A73" s="32" t="s">
        <v>236</v>
      </c>
      <c r="B73" s="54"/>
      <c r="C73" s="54"/>
      <c r="D73" s="54"/>
      <c r="E73" s="54"/>
      <c r="F73" s="54"/>
      <c r="G73" s="54"/>
    </row>
    <row r="74" spans="1:7" ht="10.9" customHeight="1">
      <c r="A74" s="32" t="s">
        <v>237</v>
      </c>
      <c r="B74" s="54"/>
      <c r="C74" s="54"/>
      <c r="D74" s="54"/>
      <c r="E74" s="54"/>
      <c r="F74" s="54"/>
      <c r="G74" s="54"/>
    </row>
    <row r="75" spans="1:7" ht="10.9" customHeight="1">
      <c r="A75" s="32" t="s">
        <v>238</v>
      </c>
      <c r="B75" s="54"/>
      <c r="C75" s="54"/>
      <c r="D75" s="54"/>
      <c r="E75" s="54"/>
      <c r="F75" s="54"/>
      <c r="G75" s="54"/>
    </row>
    <row r="76" spans="1:7" ht="10.9" customHeight="1">
      <c r="A76" s="32" t="s">
        <v>239</v>
      </c>
      <c r="B76" s="54"/>
      <c r="C76" s="54"/>
      <c r="D76" s="54"/>
      <c r="E76" s="54"/>
      <c r="F76" s="54"/>
      <c r="G76" s="54"/>
    </row>
    <row r="77" spans="1:7" ht="10.9" customHeight="1">
      <c r="A77" s="32" t="s">
        <v>240</v>
      </c>
      <c r="B77" s="54"/>
      <c r="C77" s="54"/>
      <c r="D77" s="54"/>
      <c r="E77" s="54"/>
      <c r="F77" s="54"/>
      <c r="G77" s="54"/>
    </row>
    <row r="78" spans="1:7" ht="10.9" customHeight="1">
      <c r="A78" s="32" t="s">
        <v>241</v>
      </c>
      <c r="B78" s="54">
        <f>SUM(B79:B90)</f>
        <v>215545</v>
      </c>
      <c r="C78" s="54">
        <f t="shared" ref="C78:D78" si="30">SUM(C79:C90)</f>
        <v>263899.59999999998</v>
      </c>
      <c r="D78" s="54">
        <f t="shared" si="30"/>
        <v>263899.59999999998</v>
      </c>
      <c r="E78" s="54">
        <f>+E8</f>
        <v>424854.27099999995</v>
      </c>
      <c r="F78" s="54">
        <f t="shared" ref="F78:G78" si="31">+F8</f>
        <v>467339.69809999998</v>
      </c>
      <c r="G78" s="54">
        <f t="shared" si="31"/>
        <v>514073.6679099999</v>
      </c>
    </row>
    <row r="79" spans="1:7" ht="10.9" customHeight="1">
      <c r="A79" s="32" t="s">
        <v>242</v>
      </c>
      <c r="B79" s="54"/>
      <c r="C79" s="54"/>
      <c r="D79" s="54"/>
      <c r="E79" s="54"/>
      <c r="F79" s="54"/>
      <c r="G79" s="54"/>
    </row>
    <row r="80" spans="1:7" ht="10.9" customHeight="1">
      <c r="A80" s="32" t="s">
        <v>243</v>
      </c>
      <c r="B80" s="54"/>
      <c r="C80" s="54"/>
      <c r="D80" s="54"/>
      <c r="E80" s="54"/>
      <c r="F80" s="54"/>
      <c r="G80" s="54"/>
    </row>
    <row r="81" spans="1:7" ht="10.9" customHeight="1">
      <c r="A81" s="32" t="s">
        <v>244</v>
      </c>
      <c r="B81" s="54"/>
      <c r="C81" s="54"/>
      <c r="D81" s="54"/>
      <c r="E81" s="54"/>
      <c r="F81" s="54"/>
      <c r="G81" s="54"/>
    </row>
    <row r="82" spans="1:7" ht="10.9" customHeight="1">
      <c r="A82" s="32" t="s">
        <v>245</v>
      </c>
      <c r="B82" s="54">
        <v>215519.3</v>
      </c>
      <c r="C82" s="54">
        <v>263899.59999999998</v>
      </c>
      <c r="D82" s="54">
        <f>+C82</f>
        <v>263899.59999999998</v>
      </c>
      <c r="E82" s="54">
        <f>+E8</f>
        <v>424854.27099999995</v>
      </c>
      <c r="F82" s="54">
        <f t="shared" ref="F82:G82" si="32">+F8</f>
        <v>467339.69809999998</v>
      </c>
      <c r="G82" s="54">
        <f t="shared" si="32"/>
        <v>514073.6679099999</v>
      </c>
    </row>
    <row r="83" spans="1:7" ht="10.9" customHeight="1">
      <c r="A83" s="32" t="s">
        <v>246</v>
      </c>
      <c r="B83" s="54"/>
      <c r="C83" s="54"/>
      <c r="D83" s="54"/>
      <c r="E83" s="54"/>
      <c r="F83" s="54"/>
      <c r="G83" s="54"/>
    </row>
    <row r="84" spans="1:7" ht="10.9" customHeight="1">
      <c r="A84" s="32" t="s">
        <v>247</v>
      </c>
      <c r="B84" s="54"/>
      <c r="C84" s="54"/>
      <c r="D84" s="54"/>
      <c r="E84" s="54"/>
      <c r="F84" s="54"/>
      <c r="G84" s="54"/>
    </row>
    <row r="85" spans="1:7" ht="10.9" customHeight="1">
      <c r="A85" s="32" t="s">
        <v>248</v>
      </c>
      <c r="B85" s="54"/>
      <c r="C85" s="54"/>
      <c r="D85" s="54"/>
      <c r="E85" s="54"/>
      <c r="F85" s="54"/>
      <c r="G85" s="54"/>
    </row>
    <row r="86" spans="1:7" ht="10.9" customHeight="1">
      <c r="A86" s="32" t="s">
        <v>249</v>
      </c>
      <c r="B86" s="54">
        <v>25.7</v>
      </c>
      <c r="C86" s="54"/>
      <c r="D86" s="54"/>
      <c r="E86" s="54"/>
      <c r="F86" s="54"/>
      <c r="G86" s="54"/>
    </row>
    <row r="87" spans="1:7" ht="10.9" customHeight="1">
      <c r="A87" s="32" t="s">
        <v>250</v>
      </c>
      <c r="B87" s="54"/>
      <c r="C87" s="3"/>
      <c r="D87" s="3"/>
      <c r="E87" s="54"/>
      <c r="F87" s="54"/>
      <c r="G87" s="54"/>
    </row>
    <row r="88" spans="1:7" ht="10.9" customHeight="1">
      <c r="A88" s="32" t="s">
        <v>251</v>
      </c>
      <c r="B88" s="54"/>
      <c r="C88" s="3"/>
      <c r="D88" s="3"/>
      <c r="E88" s="54"/>
      <c r="F88" s="54"/>
      <c r="G88" s="54"/>
    </row>
    <row r="89" spans="1:7" ht="10.9" customHeight="1">
      <c r="A89" s="32" t="s">
        <v>252</v>
      </c>
      <c r="B89" s="54"/>
      <c r="C89" s="3"/>
      <c r="D89" s="3"/>
      <c r="E89" s="54"/>
      <c r="F89" s="54"/>
      <c r="G89" s="54"/>
    </row>
    <row r="90" spans="1:7" ht="10.9" customHeight="1">
      <c r="A90" s="32" t="s">
        <v>253</v>
      </c>
      <c r="B90" s="54"/>
      <c r="C90" s="3"/>
      <c r="D90" s="3"/>
      <c r="E90" s="3"/>
      <c r="F90" s="3"/>
      <c r="G90" s="3"/>
    </row>
    <row r="91" spans="1:7" ht="10.9" customHeight="1">
      <c r="A91" s="32" t="s">
        <v>254</v>
      </c>
      <c r="B91" s="3">
        <v>71703</v>
      </c>
      <c r="C91" s="3">
        <v>71703</v>
      </c>
      <c r="D91" s="3">
        <v>71703</v>
      </c>
      <c r="E91" s="3">
        <v>71703</v>
      </c>
      <c r="F91" s="3">
        <v>71703</v>
      </c>
      <c r="G91" s="3">
        <v>71703</v>
      </c>
    </row>
    <row r="92" spans="1:7" ht="10.9" customHeight="1">
      <c r="A92" s="32" t="s">
        <v>255</v>
      </c>
      <c r="B92" s="3">
        <v>1</v>
      </c>
      <c r="C92" s="3">
        <v>1</v>
      </c>
      <c r="D92" s="3">
        <v>1</v>
      </c>
      <c r="E92" s="3">
        <v>1</v>
      </c>
      <c r="F92" s="3">
        <v>1</v>
      </c>
      <c r="G92" s="3">
        <v>1</v>
      </c>
    </row>
    <row r="93" spans="1:7" ht="10.9" customHeight="1">
      <c r="A93" s="32" t="s">
        <v>256</v>
      </c>
      <c r="B93" s="3"/>
      <c r="C93" s="3"/>
      <c r="D93" s="3"/>
      <c r="E93" s="3"/>
      <c r="F93" s="3"/>
      <c r="G93" s="3"/>
    </row>
    <row r="94" spans="1:7" ht="10.9" customHeight="1">
      <c r="A94" s="32" t="s">
        <v>257</v>
      </c>
      <c r="B94" s="3">
        <f>SUM(B95:B98)</f>
        <v>18</v>
      </c>
      <c r="C94" s="3">
        <f t="shared" ref="C94:G94" si="33">SUM(C95:C98)</f>
        <v>18</v>
      </c>
      <c r="D94" s="3">
        <f t="shared" si="33"/>
        <v>18</v>
      </c>
      <c r="E94" s="3">
        <f t="shared" si="33"/>
        <v>18</v>
      </c>
      <c r="F94" s="3">
        <f t="shared" si="33"/>
        <v>18</v>
      </c>
      <c r="G94" s="3">
        <f t="shared" si="33"/>
        <v>18</v>
      </c>
    </row>
    <row r="95" spans="1:7" ht="10.9" customHeight="1">
      <c r="A95" s="32" t="s">
        <v>258</v>
      </c>
      <c r="B95" s="3">
        <v>1</v>
      </c>
      <c r="C95" s="3">
        <v>1</v>
      </c>
      <c r="D95" s="3">
        <v>1</v>
      </c>
      <c r="E95" s="3">
        <v>1</v>
      </c>
      <c r="F95" s="3">
        <v>1</v>
      </c>
      <c r="G95" s="3">
        <v>1</v>
      </c>
    </row>
    <row r="96" spans="1:7" ht="10.9" customHeight="1">
      <c r="A96" s="32" t="s">
        <v>259</v>
      </c>
      <c r="B96" s="3">
        <v>17</v>
      </c>
      <c r="C96" s="3">
        <v>17</v>
      </c>
      <c r="D96" s="3">
        <v>17</v>
      </c>
      <c r="E96" s="3">
        <v>17</v>
      </c>
      <c r="F96" s="3">
        <v>17</v>
      </c>
      <c r="G96" s="3">
        <v>17</v>
      </c>
    </row>
    <row r="97" spans="1:7" ht="10.9" customHeight="1">
      <c r="A97" s="32" t="s">
        <v>260</v>
      </c>
      <c r="B97" s="3"/>
      <c r="C97" s="3"/>
      <c r="D97" s="3"/>
      <c r="E97" s="3"/>
      <c r="F97" s="3"/>
      <c r="G97" s="3"/>
    </row>
    <row r="98" spans="1:7" ht="10.9" customHeight="1">
      <c r="A98" s="32" t="s">
        <v>261</v>
      </c>
      <c r="B98" s="3"/>
      <c r="C98" s="3"/>
      <c r="D98" s="3"/>
      <c r="E98" s="3"/>
      <c r="F98" s="3"/>
      <c r="G98" s="3"/>
    </row>
    <row r="99" spans="1:7" ht="10.9" customHeight="1">
      <c r="A99" s="32" t="s">
        <v>257</v>
      </c>
      <c r="B99" s="3"/>
      <c r="C99" s="3"/>
      <c r="D99" s="3"/>
      <c r="E99" s="3"/>
      <c r="F99" s="3"/>
      <c r="G99" s="3"/>
    </row>
    <row r="100" spans="1:7" ht="10.9" customHeight="1">
      <c r="A100" s="32" t="s">
        <v>284</v>
      </c>
      <c r="B100" s="3">
        <v>15</v>
      </c>
      <c r="C100" s="3">
        <v>15</v>
      </c>
      <c r="D100" s="3">
        <v>15</v>
      </c>
      <c r="E100" s="3">
        <v>15</v>
      </c>
      <c r="F100" s="3">
        <v>15</v>
      </c>
      <c r="G100" s="3">
        <v>15</v>
      </c>
    </row>
    <row r="101" spans="1:7" ht="10.9" customHeight="1">
      <c r="A101" s="32" t="s">
        <v>285</v>
      </c>
      <c r="B101" s="3"/>
      <c r="C101" s="3"/>
      <c r="D101" s="3"/>
      <c r="E101" s="3"/>
      <c r="F101" s="3"/>
      <c r="G101" s="3"/>
    </row>
    <row r="102" spans="1:7" ht="10.9" customHeight="1">
      <c r="A102" s="32" t="s">
        <v>286</v>
      </c>
      <c r="B102" s="3">
        <v>3</v>
      </c>
      <c r="C102" s="3">
        <v>3</v>
      </c>
      <c r="D102" s="3">
        <v>3</v>
      </c>
      <c r="E102" s="3">
        <v>3</v>
      </c>
      <c r="F102" s="3">
        <v>3</v>
      </c>
      <c r="G102" s="3">
        <v>3</v>
      </c>
    </row>
    <row r="103" spans="1:7" ht="10.9" customHeight="1">
      <c r="A103" s="32" t="s">
        <v>287</v>
      </c>
      <c r="B103" s="3"/>
      <c r="C103" s="3"/>
      <c r="D103" s="3"/>
      <c r="E103" s="3"/>
      <c r="F103" s="3"/>
      <c r="G103" s="3"/>
    </row>
    <row r="104" spans="1:7" ht="10.9" customHeight="1">
      <c r="A104" s="51"/>
      <c r="B104" s="52"/>
      <c r="C104" s="52"/>
      <c r="D104" s="52"/>
      <c r="E104" s="52"/>
      <c r="F104" s="52"/>
      <c r="G104" s="52"/>
    </row>
    <row r="107" spans="1:7" ht="10.9" customHeight="1">
      <c r="A107" s="107" t="s">
        <v>352</v>
      </c>
      <c r="B107" s="107"/>
      <c r="C107" s="107"/>
      <c r="D107" s="107"/>
      <c r="E107" s="107"/>
      <c r="F107" s="107"/>
      <c r="G107" s="107"/>
    </row>
    <row r="109" spans="1:7" ht="10.9" customHeight="1">
      <c r="A109" s="107" t="s">
        <v>353</v>
      </c>
      <c r="B109" s="107"/>
      <c r="C109" s="107"/>
      <c r="D109" s="107"/>
      <c r="E109" s="107"/>
      <c r="F109" s="107"/>
      <c r="G109" s="107"/>
    </row>
  </sheetData>
  <mergeCells count="7">
    <mergeCell ref="A1:G1"/>
    <mergeCell ref="A107:G107"/>
    <mergeCell ref="A109:G109"/>
    <mergeCell ref="A4:A5"/>
    <mergeCell ref="B4:B5"/>
    <mergeCell ref="C4:D4"/>
    <mergeCell ref="E4:G4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26" sqref="A1:H26"/>
    </sheetView>
  </sheetViews>
  <sheetFormatPr defaultColWidth="9.140625" defaultRowHeight="12.75"/>
  <cols>
    <col min="1" max="1" width="4.7109375" style="56" customWidth="1"/>
    <col min="2" max="2" width="23.7109375" style="56" customWidth="1"/>
    <col min="3" max="3" width="19" style="56" customWidth="1"/>
    <col min="4" max="4" width="14.7109375" style="56" customWidth="1"/>
    <col min="5" max="5" width="16.5703125" style="56" customWidth="1"/>
    <col min="6" max="6" width="12.85546875" style="56" customWidth="1"/>
    <col min="7" max="8" width="15.140625" style="56" customWidth="1"/>
    <col min="9" max="16384" width="9.140625" style="56"/>
  </cols>
  <sheetData>
    <row r="1" spans="1:9" s="1" customFormat="1" ht="14.25"/>
    <row r="2" spans="1:9" s="1" customFormat="1" ht="14.25">
      <c r="A2" s="110" t="s">
        <v>141</v>
      </c>
      <c r="B2" s="110"/>
      <c r="C2" s="110"/>
      <c r="D2" s="110"/>
      <c r="E2" s="110"/>
      <c r="F2" s="110"/>
      <c r="G2" s="110"/>
      <c r="H2" s="110"/>
    </row>
    <row r="3" spans="1:9" s="1" customFormat="1" ht="14.25">
      <c r="A3" s="55"/>
      <c r="B3" s="55"/>
      <c r="C3" s="55"/>
      <c r="D3" s="55"/>
      <c r="E3" s="55"/>
      <c r="F3" s="55"/>
      <c r="G3" s="55"/>
      <c r="H3" s="55"/>
    </row>
    <row r="4" spans="1:9" s="1" customFormat="1" ht="14.25">
      <c r="H4" s="64" t="s">
        <v>165</v>
      </c>
    </row>
    <row r="5" spans="1:9" s="1" customFormat="1" ht="58.5" customHeight="1">
      <c r="A5" s="65" t="s">
        <v>4</v>
      </c>
      <c r="B5" s="66" t="s">
        <v>5</v>
      </c>
      <c r="C5" s="66" t="s">
        <v>6</v>
      </c>
      <c r="D5" s="65" t="s">
        <v>13</v>
      </c>
      <c r="E5" s="66" t="s">
        <v>7</v>
      </c>
      <c r="F5" s="65" t="s">
        <v>8</v>
      </c>
      <c r="G5" s="65" t="s">
        <v>11</v>
      </c>
      <c r="H5" s="65" t="s">
        <v>12</v>
      </c>
      <c r="I5" s="67"/>
    </row>
    <row r="6" spans="1:9" s="1" customFormat="1" ht="14.25">
      <c r="A6" s="68">
        <v>1</v>
      </c>
      <c r="B6" s="68" t="s">
        <v>303</v>
      </c>
      <c r="C6" s="68" t="s">
        <v>304</v>
      </c>
      <c r="D6" s="68" t="s">
        <v>305</v>
      </c>
      <c r="E6" s="70">
        <v>846</v>
      </c>
      <c r="F6" s="70">
        <v>211.5</v>
      </c>
      <c r="G6" s="70">
        <f>+E6+F6</f>
        <v>1057.5</v>
      </c>
      <c r="H6" s="70">
        <f>+G6*12</f>
        <v>12690</v>
      </c>
    </row>
    <row r="7" spans="1:9" s="1" customFormat="1" ht="14.25">
      <c r="A7" s="68">
        <v>2</v>
      </c>
      <c r="B7" s="68" t="s">
        <v>306</v>
      </c>
      <c r="C7" s="68" t="s">
        <v>307</v>
      </c>
      <c r="D7" s="68" t="s">
        <v>308</v>
      </c>
      <c r="E7" s="70">
        <v>613.70000000000005</v>
      </c>
      <c r="F7" s="70">
        <v>171.8</v>
      </c>
      <c r="G7" s="70">
        <f t="shared" ref="G7:G23" si="0">+E7+F7</f>
        <v>785.5</v>
      </c>
      <c r="H7" s="70">
        <f t="shared" ref="H7:H23" si="1">+G7*12</f>
        <v>9426</v>
      </c>
    </row>
    <row r="8" spans="1:9" s="1" customFormat="1" ht="14.25">
      <c r="A8" s="68">
        <v>3</v>
      </c>
      <c r="B8" s="68" t="s">
        <v>309</v>
      </c>
      <c r="C8" s="68" t="s">
        <v>307</v>
      </c>
      <c r="D8" s="68" t="s">
        <v>308</v>
      </c>
      <c r="E8" s="70">
        <v>613.70000000000005</v>
      </c>
      <c r="F8" s="70">
        <v>171.8</v>
      </c>
      <c r="G8" s="70">
        <f t="shared" si="0"/>
        <v>785.5</v>
      </c>
      <c r="H8" s="70">
        <f t="shared" si="1"/>
        <v>9426</v>
      </c>
    </row>
    <row r="9" spans="1:9" s="1" customFormat="1" ht="14.25">
      <c r="A9" s="68">
        <v>4</v>
      </c>
      <c r="B9" s="68" t="s">
        <v>310</v>
      </c>
      <c r="C9" s="68" t="s">
        <v>297</v>
      </c>
      <c r="D9" s="68" t="s">
        <v>300</v>
      </c>
      <c r="E9" s="70">
        <v>628.29999999999995</v>
      </c>
      <c r="F9" s="70">
        <v>471.5</v>
      </c>
      <c r="G9" s="70">
        <f t="shared" si="0"/>
        <v>1099.8</v>
      </c>
      <c r="H9" s="70">
        <f t="shared" si="1"/>
        <v>13197.599999999999</v>
      </c>
    </row>
    <row r="10" spans="1:9" s="1" customFormat="1" ht="14.25">
      <c r="A10" s="68">
        <v>5</v>
      </c>
      <c r="B10" s="68" t="s">
        <v>311</v>
      </c>
      <c r="C10" s="68" t="s">
        <v>297</v>
      </c>
      <c r="D10" s="68" t="s">
        <v>298</v>
      </c>
      <c r="E10" s="70">
        <v>570.1</v>
      </c>
      <c r="F10" s="70">
        <v>125.4</v>
      </c>
      <c r="G10" s="70">
        <f t="shared" si="0"/>
        <v>695.5</v>
      </c>
      <c r="H10" s="70">
        <f t="shared" si="1"/>
        <v>8346</v>
      </c>
    </row>
    <row r="11" spans="1:9" s="1" customFormat="1" ht="14.25">
      <c r="A11" s="68">
        <v>6</v>
      </c>
      <c r="B11" s="68" t="s">
        <v>312</v>
      </c>
      <c r="C11" s="68" t="s">
        <v>297</v>
      </c>
      <c r="D11" s="68" t="s">
        <v>299</v>
      </c>
      <c r="E11" s="70">
        <v>540</v>
      </c>
      <c r="F11" s="70">
        <v>135</v>
      </c>
      <c r="G11" s="70">
        <f t="shared" si="0"/>
        <v>675</v>
      </c>
      <c r="H11" s="70">
        <f t="shared" si="1"/>
        <v>8100</v>
      </c>
    </row>
    <row r="12" spans="1:9" s="1" customFormat="1" ht="14.25">
      <c r="A12" s="68">
        <v>7</v>
      </c>
      <c r="B12" s="68" t="s">
        <v>313</v>
      </c>
      <c r="C12" s="68" t="s">
        <v>297</v>
      </c>
      <c r="D12" s="68" t="s">
        <v>300</v>
      </c>
      <c r="E12" s="70">
        <v>628.29999999999995</v>
      </c>
      <c r="F12" s="70">
        <v>282.8</v>
      </c>
      <c r="G12" s="70">
        <f t="shared" si="0"/>
        <v>911.09999999999991</v>
      </c>
      <c r="H12" s="70">
        <f t="shared" si="1"/>
        <v>10933.199999999999</v>
      </c>
    </row>
    <row r="13" spans="1:9" s="1" customFormat="1" ht="14.25">
      <c r="A13" s="68">
        <v>8</v>
      </c>
      <c r="B13" s="68" t="s">
        <v>314</v>
      </c>
      <c r="C13" s="68" t="s">
        <v>297</v>
      </c>
      <c r="D13" s="68" t="s">
        <v>315</v>
      </c>
      <c r="E13" s="70">
        <v>509.9</v>
      </c>
      <c r="F13" s="70"/>
      <c r="G13" s="70">
        <f t="shared" si="0"/>
        <v>509.9</v>
      </c>
      <c r="H13" s="70">
        <f t="shared" si="1"/>
        <v>6118.7999999999993</v>
      </c>
    </row>
    <row r="14" spans="1:9" s="1" customFormat="1" ht="14.25">
      <c r="A14" s="68">
        <v>9</v>
      </c>
      <c r="B14" s="68" t="s">
        <v>316</v>
      </c>
      <c r="C14" s="68" t="s">
        <v>297</v>
      </c>
      <c r="D14" s="68" t="s">
        <v>315</v>
      </c>
      <c r="E14" s="70">
        <v>509.9</v>
      </c>
      <c r="F14" s="70"/>
      <c r="G14" s="70">
        <f t="shared" si="0"/>
        <v>509.9</v>
      </c>
      <c r="H14" s="70">
        <f t="shared" si="1"/>
        <v>6118.7999999999993</v>
      </c>
    </row>
    <row r="15" spans="1:9" s="1" customFormat="1" ht="14.25">
      <c r="A15" s="68">
        <v>10</v>
      </c>
      <c r="B15" s="68" t="s">
        <v>317</v>
      </c>
      <c r="C15" s="68" t="s">
        <v>297</v>
      </c>
      <c r="D15" s="68" t="s">
        <v>300</v>
      </c>
      <c r="E15" s="70">
        <v>628.29999999999995</v>
      </c>
      <c r="F15" s="70">
        <v>282.7</v>
      </c>
      <c r="G15" s="70">
        <f t="shared" si="0"/>
        <v>911</v>
      </c>
      <c r="H15" s="70">
        <f t="shared" si="1"/>
        <v>10932</v>
      </c>
    </row>
    <row r="16" spans="1:9" s="1" customFormat="1" ht="14.25">
      <c r="A16" s="68">
        <v>11</v>
      </c>
      <c r="B16" s="68" t="s">
        <v>318</v>
      </c>
      <c r="C16" s="68" t="s">
        <v>297</v>
      </c>
      <c r="D16" s="68" t="s">
        <v>299</v>
      </c>
      <c r="E16" s="70">
        <v>540</v>
      </c>
      <c r="F16" s="70">
        <v>135</v>
      </c>
      <c r="G16" s="70">
        <f t="shared" si="0"/>
        <v>675</v>
      </c>
      <c r="H16" s="70">
        <f t="shared" si="1"/>
        <v>8100</v>
      </c>
    </row>
    <row r="17" spans="1:8" s="1" customFormat="1" ht="14.25">
      <c r="A17" s="68">
        <v>12</v>
      </c>
      <c r="B17" s="68" t="s">
        <v>319</v>
      </c>
      <c r="C17" s="68" t="s">
        <v>297</v>
      </c>
      <c r="D17" s="68" t="s">
        <v>299</v>
      </c>
      <c r="E17" s="70">
        <v>540</v>
      </c>
      <c r="F17" s="70">
        <v>135</v>
      </c>
      <c r="G17" s="70">
        <f t="shared" si="0"/>
        <v>675</v>
      </c>
      <c r="H17" s="70">
        <f t="shared" si="1"/>
        <v>8100</v>
      </c>
    </row>
    <row r="18" spans="1:8" s="1" customFormat="1" ht="14.25">
      <c r="A18" s="68">
        <v>13</v>
      </c>
      <c r="B18" s="68" t="s">
        <v>320</v>
      </c>
      <c r="C18" s="68" t="s">
        <v>297</v>
      </c>
      <c r="D18" s="68" t="s">
        <v>315</v>
      </c>
      <c r="E18" s="70">
        <v>509.9</v>
      </c>
      <c r="F18" s="70"/>
      <c r="G18" s="70">
        <f t="shared" si="0"/>
        <v>509.9</v>
      </c>
      <c r="H18" s="70">
        <f t="shared" si="1"/>
        <v>6118.7999999999993</v>
      </c>
    </row>
    <row r="19" spans="1:8" s="1" customFormat="1" ht="14.25">
      <c r="A19" s="68">
        <v>14</v>
      </c>
      <c r="B19" s="68" t="s">
        <v>321</v>
      </c>
      <c r="C19" s="68" t="s">
        <v>297</v>
      </c>
      <c r="D19" s="68" t="s">
        <v>315</v>
      </c>
      <c r="E19" s="70">
        <v>509.9</v>
      </c>
      <c r="F19" s="70"/>
      <c r="G19" s="70">
        <f t="shared" si="0"/>
        <v>509.9</v>
      </c>
      <c r="H19" s="70">
        <f t="shared" si="1"/>
        <v>6118.7999999999993</v>
      </c>
    </row>
    <row r="20" spans="1:8" s="1" customFormat="1" ht="14.25">
      <c r="A20" s="68">
        <v>15</v>
      </c>
      <c r="B20" s="68" t="s">
        <v>322</v>
      </c>
      <c r="C20" s="68" t="s">
        <v>297</v>
      </c>
      <c r="D20" s="68" t="s">
        <v>315</v>
      </c>
      <c r="E20" s="70">
        <v>509.9</v>
      </c>
      <c r="F20" s="70"/>
      <c r="G20" s="70">
        <f t="shared" si="0"/>
        <v>509.9</v>
      </c>
      <c r="H20" s="70">
        <f t="shared" si="1"/>
        <v>6118.7999999999993</v>
      </c>
    </row>
    <row r="21" spans="1:8" s="1" customFormat="1" ht="14.25">
      <c r="A21" s="68">
        <v>16</v>
      </c>
      <c r="B21" s="68" t="s">
        <v>323</v>
      </c>
      <c r="C21" s="68" t="s">
        <v>324</v>
      </c>
      <c r="D21" s="68" t="s">
        <v>325</v>
      </c>
      <c r="E21" s="70">
        <v>556.4</v>
      </c>
      <c r="F21" s="70">
        <v>139.1</v>
      </c>
      <c r="G21" s="70">
        <f t="shared" si="0"/>
        <v>695.5</v>
      </c>
      <c r="H21" s="70">
        <f t="shared" si="1"/>
        <v>8346</v>
      </c>
    </row>
    <row r="22" spans="1:8" s="1" customFormat="1" ht="14.25">
      <c r="A22" s="68">
        <v>17</v>
      </c>
      <c r="B22" s="68" t="s">
        <v>329</v>
      </c>
      <c r="C22" s="68" t="s">
        <v>330</v>
      </c>
      <c r="D22" s="68" t="s">
        <v>328</v>
      </c>
      <c r="E22" s="70">
        <v>535.29999999999995</v>
      </c>
      <c r="F22" s="70">
        <v>133.80000000000001</v>
      </c>
      <c r="G22" s="70">
        <f t="shared" si="0"/>
        <v>669.09999999999991</v>
      </c>
      <c r="H22" s="70">
        <f t="shared" si="1"/>
        <v>8029.1999999999989</v>
      </c>
    </row>
    <row r="23" spans="1:8" s="1" customFormat="1" ht="14.25">
      <c r="A23" s="68">
        <v>18</v>
      </c>
      <c r="B23" s="68" t="s">
        <v>331</v>
      </c>
      <c r="C23" s="68" t="s">
        <v>332</v>
      </c>
      <c r="D23" s="68" t="s">
        <v>333</v>
      </c>
      <c r="E23" s="70">
        <v>446.9</v>
      </c>
      <c r="F23" s="70">
        <f>+E23*0.25</f>
        <v>111.72499999999999</v>
      </c>
      <c r="G23" s="70">
        <f t="shared" si="0"/>
        <v>558.625</v>
      </c>
      <c r="H23" s="70">
        <f t="shared" si="1"/>
        <v>6703.5</v>
      </c>
    </row>
    <row r="24" spans="1:8" s="1" customFormat="1" ht="14.25">
      <c r="A24" s="69"/>
      <c r="B24" s="69" t="s">
        <v>10</v>
      </c>
      <c r="C24" s="69"/>
      <c r="D24" s="69"/>
      <c r="E24" s="71">
        <f>SUM(E6:E23)</f>
        <v>10236.499999999996</v>
      </c>
      <c r="F24" s="71">
        <f>SUM(F6:F23)</f>
        <v>2507.125</v>
      </c>
      <c r="G24" s="71">
        <f>SUM(G6:G23)</f>
        <v>12743.624999999998</v>
      </c>
      <c r="H24" s="71">
        <f>SUM(H6:H23)</f>
        <v>152923.50000000003</v>
      </c>
    </row>
    <row r="25" spans="1:8" s="1" customFormat="1" ht="14.25"/>
    <row r="26" spans="1:8" s="1" customFormat="1" ht="14.25"/>
    <row r="27" spans="1:8" s="1" customFormat="1" ht="14.25"/>
    <row r="28" spans="1:8" s="1" customFormat="1" ht="14.25"/>
    <row r="29" spans="1:8" s="1" customFormat="1" ht="14.25"/>
    <row r="30" spans="1:8" s="1" customFormat="1" ht="14.25"/>
    <row r="31" spans="1:8" s="1" customFormat="1" ht="14.25"/>
    <row r="34" spans="1:8" s="1" customFormat="1" ht="14.25">
      <c r="A34" s="68">
        <v>17</v>
      </c>
      <c r="B34" s="68" t="s">
        <v>326</v>
      </c>
      <c r="C34" s="68" t="s">
        <v>327</v>
      </c>
      <c r="D34" s="68" t="s">
        <v>328</v>
      </c>
      <c r="E34" s="70">
        <v>539457</v>
      </c>
      <c r="F34" s="70">
        <v>134864</v>
      </c>
      <c r="G34" s="70">
        <v>647321</v>
      </c>
      <c r="H34" s="70">
        <v>7767852</v>
      </c>
    </row>
    <row r="35" spans="1:8" s="1" customFormat="1" ht="14.25">
      <c r="A35" s="68">
        <v>20</v>
      </c>
      <c r="B35" s="68"/>
      <c r="C35" s="68" t="s">
        <v>327</v>
      </c>
      <c r="D35" s="68" t="s">
        <v>328</v>
      </c>
      <c r="E35" s="70">
        <v>539457</v>
      </c>
      <c r="F35" s="70">
        <v>134864</v>
      </c>
      <c r="G35" s="70">
        <v>647321</v>
      </c>
      <c r="H35" s="70">
        <v>7767852</v>
      </c>
    </row>
  </sheetData>
  <mergeCells count="1">
    <mergeCell ref="A2:H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workbookViewId="0">
      <selection activeCell="G26" sqref="A4:G26"/>
    </sheetView>
  </sheetViews>
  <sheetFormatPr defaultColWidth="9.140625" defaultRowHeight="12.75"/>
  <cols>
    <col min="1" max="1" width="5.28515625" style="58" customWidth="1"/>
    <col min="2" max="2" width="19.85546875" style="58" customWidth="1"/>
    <col min="3" max="3" width="44.85546875" style="58" customWidth="1"/>
    <col min="4" max="4" width="14.28515625" style="58" customWidth="1"/>
    <col min="5" max="5" width="12.42578125" style="58" customWidth="1"/>
    <col min="6" max="6" width="13.140625" style="58" customWidth="1"/>
    <col min="7" max="7" width="14.28515625" style="58" customWidth="1"/>
    <col min="8" max="16384" width="9.140625" style="58"/>
  </cols>
  <sheetData>
    <row r="4" spans="1:7">
      <c r="A4" s="111" t="s">
        <v>146</v>
      </c>
      <c r="B4" s="111"/>
      <c r="C4" s="111"/>
      <c r="D4" s="111"/>
      <c r="E4" s="111"/>
      <c r="F4" s="111"/>
      <c r="G4" s="111"/>
    </row>
    <row r="5" spans="1:7">
      <c r="G5" s="59" t="s">
        <v>165</v>
      </c>
    </row>
    <row r="6" spans="1:7" ht="51">
      <c r="A6" s="60" t="s">
        <v>4</v>
      </c>
      <c r="B6" s="57" t="s">
        <v>5</v>
      </c>
      <c r="C6" s="57" t="s">
        <v>6</v>
      </c>
      <c r="D6" s="78" t="s">
        <v>13</v>
      </c>
      <c r="E6" s="61" t="s">
        <v>155</v>
      </c>
      <c r="F6" s="61" t="s">
        <v>163</v>
      </c>
      <c r="G6" s="57" t="s">
        <v>148</v>
      </c>
    </row>
    <row r="7" spans="1:7">
      <c r="A7" s="73">
        <v>1</v>
      </c>
      <c r="B7" s="72" t="s">
        <v>355</v>
      </c>
      <c r="C7" s="74" t="s">
        <v>154</v>
      </c>
      <c r="D7" s="79" t="s">
        <v>305</v>
      </c>
      <c r="E7" s="77">
        <f>2.6*22*11</f>
        <v>629.20000000000005</v>
      </c>
      <c r="F7" s="63"/>
      <c r="G7" s="63">
        <f>+E7+F7</f>
        <v>629.20000000000005</v>
      </c>
    </row>
    <row r="8" spans="1:7" ht="25.5">
      <c r="A8" s="73">
        <v>2</v>
      </c>
      <c r="B8" s="72" t="s">
        <v>354</v>
      </c>
      <c r="C8" s="75" t="s">
        <v>334</v>
      </c>
      <c r="D8" s="79" t="s">
        <v>301</v>
      </c>
      <c r="E8" s="77">
        <f t="shared" ref="E8:E24" si="0">2.6*22*11</f>
        <v>629.20000000000005</v>
      </c>
      <c r="F8" s="63">
        <f>0.5*22*11</f>
        <v>121</v>
      </c>
      <c r="G8" s="63">
        <f t="shared" ref="G8:G24" si="1">+E8+F8</f>
        <v>750.2</v>
      </c>
    </row>
    <row r="9" spans="1:7" ht="31.5" customHeight="1">
      <c r="A9" s="73">
        <v>3</v>
      </c>
      <c r="B9" s="72" t="s">
        <v>356</v>
      </c>
      <c r="C9" s="75" t="s">
        <v>350</v>
      </c>
      <c r="D9" s="79" t="s">
        <v>351</v>
      </c>
      <c r="E9" s="77">
        <f t="shared" si="0"/>
        <v>629.20000000000005</v>
      </c>
      <c r="F9" s="63">
        <f t="shared" ref="F9:F24" si="2">0.5*22*11</f>
        <v>121</v>
      </c>
      <c r="G9" s="63">
        <f t="shared" si="1"/>
        <v>750.2</v>
      </c>
    </row>
    <row r="10" spans="1:7">
      <c r="A10" s="73">
        <v>4</v>
      </c>
      <c r="B10" s="72" t="s">
        <v>357</v>
      </c>
      <c r="C10" s="75" t="s">
        <v>335</v>
      </c>
      <c r="D10" s="79" t="s">
        <v>298</v>
      </c>
      <c r="E10" s="77">
        <f t="shared" si="0"/>
        <v>629.20000000000005</v>
      </c>
      <c r="F10" s="63">
        <f t="shared" si="2"/>
        <v>121</v>
      </c>
      <c r="G10" s="63">
        <f t="shared" si="1"/>
        <v>750.2</v>
      </c>
    </row>
    <row r="11" spans="1:7" ht="18.75" customHeight="1">
      <c r="A11" s="73">
        <v>5</v>
      </c>
      <c r="B11" s="72" t="s">
        <v>358</v>
      </c>
      <c r="C11" s="75" t="s">
        <v>336</v>
      </c>
      <c r="D11" s="79" t="s">
        <v>300</v>
      </c>
      <c r="E11" s="77">
        <f t="shared" si="0"/>
        <v>629.20000000000005</v>
      </c>
      <c r="F11" s="63">
        <f t="shared" si="2"/>
        <v>121</v>
      </c>
      <c r="G11" s="63">
        <f t="shared" si="1"/>
        <v>750.2</v>
      </c>
    </row>
    <row r="12" spans="1:7">
      <c r="A12" s="73">
        <v>6</v>
      </c>
      <c r="B12" s="72" t="s">
        <v>296</v>
      </c>
      <c r="C12" s="75" t="s">
        <v>337</v>
      </c>
      <c r="D12" s="79" t="s">
        <v>300</v>
      </c>
      <c r="E12" s="77">
        <f t="shared" si="0"/>
        <v>629.20000000000005</v>
      </c>
      <c r="F12" s="63">
        <f t="shared" si="2"/>
        <v>121</v>
      </c>
      <c r="G12" s="63">
        <f t="shared" si="1"/>
        <v>750.2</v>
      </c>
    </row>
    <row r="13" spans="1:7" ht="20.25" customHeight="1">
      <c r="A13" s="73">
        <v>7</v>
      </c>
      <c r="B13" s="72" t="s">
        <v>359</v>
      </c>
      <c r="C13" s="75" t="s">
        <v>338</v>
      </c>
      <c r="D13" s="79" t="s">
        <v>315</v>
      </c>
      <c r="E13" s="77">
        <f t="shared" si="0"/>
        <v>629.20000000000005</v>
      </c>
      <c r="F13" s="63">
        <f t="shared" si="2"/>
        <v>121</v>
      </c>
      <c r="G13" s="63">
        <f t="shared" si="1"/>
        <v>750.2</v>
      </c>
    </row>
    <row r="14" spans="1:7">
      <c r="A14" s="73">
        <v>8</v>
      </c>
      <c r="B14" s="72" t="s">
        <v>360</v>
      </c>
      <c r="C14" s="75" t="s">
        <v>339</v>
      </c>
      <c r="D14" s="79" t="s">
        <v>299</v>
      </c>
      <c r="E14" s="77">
        <f t="shared" si="0"/>
        <v>629.20000000000005</v>
      </c>
      <c r="F14" s="63">
        <f t="shared" si="2"/>
        <v>121</v>
      </c>
      <c r="G14" s="63">
        <f t="shared" si="1"/>
        <v>750.2</v>
      </c>
    </row>
    <row r="15" spans="1:7">
      <c r="A15" s="73">
        <v>9</v>
      </c>
      <c r="B15" s="72" t="s">
        <v>361</v>
      </c>
      <c r="C15" s="75" t="s">
        <v>340</v>
      </c>
      <c r="D15" s="79" t="s">
        <v>299</v>
      </c>
      <c r="E15" s="77">
        <f t="shared" si="0"/>
        <v>629.20000000000005</v>
      </c>
      <c r="F15" s="63">
        <f t="shared" si="2"/>
        <v>121</v>
      </c>
      <c r="G15" s="63">
        <f t="shared" si="1"/>
        <v>750.2</v>
      </c>
    </row>
    <row r="16" spans="1:7" ht="23.25" customHeight="1">
      <c r="A16" s="73">
        <v>10</v>
      </c>
      <c r="B16" s="72" t="s">
        <v>362</v>
      </c>
      <c r="C16" s="75" t="s">
        <v>341</v>
      </c>
      <c r="D16" s="79" t="s">
        <v>315</v>
      </c>
      <c r="E16" s="77">
        <f t="shared" si="0"/>
        <v>629.20000000000005</v>
      </c>
      <c r="F16" s="63">
        <f t="shared" si="2"/>
        <v>121</v>
      </c>
      <c r="G16" s="63">
        <f t="shared" si="1"/>
        <v>750.2</v>
      </c>
    </row>
    <row r="17" spans="1:7" ht="21" customHeight="1">
      <c r="A17" s="73">
        <v>11</v>
      </c>
      <c r="B17" s="72" t="s">
        <v>363</v>
      </c>
      <c r="C17" s="75" t="s">
        <v>342</v>
      </c>
      <c r="D17" s="79" t="s">
        <v>315</v>
      </c>
      <c r="E17" s="77">
        <f t="shared" si="0"/>
        <v>629.20000000000005</v>
      </c>
      <c r="F17" s="63">
        <f t="shared" si="2"/>
        <v>121</v>
      </c>
      <c r="G17" s="63">
        <f t="shared" si="1"/>
        <v>750.2</v>
      </c>
    </row>
    <row r="18" spans="1:7" ht="30" customHeight="1">
      <c r="A18" s="73">
        <v>12</v>
      </c>
      <c r="B18" s="72" t="s">
        <v>364</v>
      </c>
      <c r="C18" s="75" t="s">
        <v>343</v>
      </c>
      <c r="D18" s="79" t="s">
        <v>315</v>
      </c>
      <c r="E18" s="77">
        <f t="shared" si="0"/>
        <v>629.20000000000005</v>
      </c>
      <c r="F18" s="63">
        <f t="shared" si="2"/>
        <v>121</v>
      </c>
      <c r="G18" s="63">
        <f t="shared" si="1"/>
        <v>750.2</v>
      </c>
    </row>
    <row r="19" spans="1:7" ht="22.5" customHeight="1">
      <c r="A19" s="73">
        <v>13</v>
      </c>
      <c r="B19" s="72" t="s">
        <v>365</v>
      </c>
      <c r="C19" s="75" t="s">
        <v>344</v>
      </c>
      <c r="D19" s="79" t="s">
        <v>299</v>
      </c>
      <c r="E19" s="77">
        <f t="shared" si="0"/>
        <v>629.20000000000005</v>
      </c>
      <c r="F19" s="63">
        <f t="shared" si="2"/>
        <v>121</v>
      </c>
      <c r="G19" s="63">
        <f t="shared" si="1"/>
        <v>750.2</v>
      </c>
    </row>
    <row r="20" spans="1:7" ht="15.75" customHeight="1">
      <c r="A20" s="73">
        <v>14</v>
      </c>
      <c r="B20" s="72" t="s">
        <v>366</v>
      </c>
      <c r="C20" s="75" t="s">
        <v>345</v>
      </c>
      <c r="D20" s="79" t="s">
        <v>300</v>
      </c>
      <c r="E20" s="77">
        <f t="shared" si="0"/>
        <v>629.20000000000005</v>
      </c>
      <c r="F20" s="63">
        <f t="shared" si="2"/>
        <v>121</v>
      </c>
      <c r="G20" s="63">
        <f t="shared" si="1"/>
        <v>750.2</v>
      </c>
    </row>
    <row r="21" spans="1:7">
      <c r="A21" s="73">
        <v>15</v>
      </c>
      <c r="B21" s="72" t="s">
        <v>367</v>
      </c>
      <c r="C21" s="75" t="s">
        <v>346</v>
      </c>
      <c r="D21" s="79" t="s">
        <v>315</v>
      </c>
      <c r="E21" s="77">
        <f t="shared" si="0"/>
        <v>629.20000000000005</v>
      </c>
      <c r="F21" s="63">
        <f t="shared" si="2"/>
        <v>121</v>
      </c>
      <c r="G21" s="63">
        <f t="shared" si="1"/>
        <v>750.2</v>
      </c>
    </row>
    <row r="22" spans="1:7" ht="21.75" customHeight="1">
      <c r="A22" s="73">
        <v>16</v>
      </c>
      <c r="B22" s="72" t="s">
        <v>368</v>
      </c>
      <c r="C22" s="75" t="s">
        <v>347</v>
      </c>
      <c r="D22" s="79" t="s">
        <v>325</v>
      </c>
      <c r="E22" s="77">
        <f t="shared" si="0"/>
        <v>629.20000000000005</v>
      </c>
      <c r="F22" s="63">
        <f t="shared" si="2"/>
        <v>121</v>
      </c>
      <c r="G22" s="63">
        <f t="shared" si="1"/>
        <v>750.2</v>
      </c>
    </row>
    <row r="23" spans="1:7">
      <c r="A23" s="73">
        <v>17</v>
      </c>
      <c r="B23" s="72" t="s">
        <v>369</v>
      </c>
      <c r="C23" s="75" t="s">
        <v>348</v>
      </c>
      <c r="D23" s="79" t="s">
        <v>328</v>
      </c>
      <c r="E23" s="77">
        <f t="shared" si="0"/>
        <v>629.20000000000005</v>
      </c>
      <c r="F23" s="63">
        <f t="shared" si="2"/>
        <v>121</v>
      </c>
      <c r="G23" s="63">
        <f t="shared" si="1"/>
        <v>750.2</v>
      </c>
    </row>
    <row r="24" spans="1:7" ht="25.5" customHeight="1">
      <c r="A24" s="73">
        <v>18</v>
      </c>
      <c r="B24" s="72" t="s">
        <v>370</v>
      </c>
      <c r="C24" s="74" t="s">
        <v>349</v>
      </c>
      <c r="D24" s="79" t="s">
        <v>333</v>
      </c>
      <c r="E24" s="77">
        <f t="shared" si="0"/>
        <v>629.20000000000005</v>
      </c>
      <c r="F24" s="63">
        <f t="shared" si="2"/>
        <v>121</v>
      </c>
      <c r="G24" s="63">
        <f t="shared" si="1"/>
        <v>750.2</v>
      </c>
    </row>
    <row r="25" spans="1:7" ht="18.75" customHeight="1">
      <c r="A25" s="62"/>
      <c r="B25" s="62"/>
      <c r="C25" s="76"/>
      <c r="D25" s="62"/>
      <c r="E25" s="77">
        <f>SUM(E7:E24)</f>
        <v>11325.600000000002</v>
      </c>
      <c r="F25" s="63">
        <f>SUM(F7:F24)</f>
        <v>2057</v>
      </c>
      <c r="G25" s="63">
        <f>SUM(G7:G24)</f>
        <v>13382.600000000004</v>
      </c>
    </row>
  </sheetData>
  <mergeCells count="1">
    <mergeCell ref="A4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2"/>
  <sheetViews>
    <sheetView tabSelected="1" workbookViewId="0">
      <selection activeCell="F32" sqref="F32"/>
    </sheetView>
  </sheetViews>
  <sheetFormatPr defaultColWidth="9.140625" defaultRowHeight="12.75"/>
  <cols>
    <col min="1" max="1" width="6.140625" style="7" customWidth="1"/>
    <col min="2" max="2" width="50.28515625" style="6" customWidth="1"/>
    <col min="3" max="3" width="11.140625" style="6" customWidth="1"/>
    <col min="4" max="4" width="11.5703125" style="6" customWidth="1"/>
    <col min="5" max="5" width="15.140625" style="6" customWidth="1"/>
    <col min="6" max="6" width="14" style="6" customWidth="1"/>
    <col min="7" max="16384" width="9.140625" style="6"/>
  </cols>
  <sheetData>
    <row r="1" spans="1:6" ht="15" customHeight="1">
      <c r="A1" s="112" t="s">
        <v>147</v>
      </c>
      <c r="B1" s="112"/>
      <c r="C1" s="112"/>
      <c r="D1" s="112"/>
      <c r="E1" s="112"/>
      <c r="F1" s="112"/>
    </row>
    <row r="3" spans="1:6">
      <c r="E3" s="8" t="s">
        <v>3</v>
      </c>
    </row>
    <row r="4" spans="1:6" ht="15" customHeight="1">
      <c r="A4" s="114" t="s">
        <v>4</v>
      </c>
      <c r="B4" s="114" t="s">
        <v>14</v>
      </c>
      <c r="C4" s="116" t="s">
        <v>166</v>
      </c>
      <c r="D4" s="115" t="s">
        <v>167</v>
      </c>
      <c r="E4" s="115"/>
      <c r="F4" s="114" t="s">
        <v>170</v>
      </c>
    </row>
    <row r="5" spans="1:6" ht="46.5" customHeight="1">
      <c r="A5" s="114"/>
      <c r="B5" s="114"/>
      <c r="C5" s="117"/>
      <c r="D5" s="81" t="s">
        <v>128</v>
      </c>
      <c r="E5" s="81" t="s">
        <v>1</v>
      </c>
      <c r="F5" s="114"/>
    </row>
    <row r="6" spans="1:6">
      <c r="A6" s="9">
        <v>1</v>
      </c>
      <c r="B6" s="10" t="s">
        <v>15</v>
      </c>
      <c r="C6" s="11"/>
      <c r="D6" s="11"/>
      <c r="E6" s="11"/>
      <c r="F6" s="11"/>
    </row>
    <row r="7" spans="1:6">
      <c r="A7" s="9">
        <v>1.1000000000000001</v>
      </c>
      <c r="B7" s="12" t="s">
        <v>16</v>
      </c>
      <c r="C7" s="11">
        <v>18</v>
      </c>
      <c r="D7" s="11">
        <v>18</v>
      </c>
      <c r="E7" s="11">
        <v>18</v>
      </c>
      <c r="F7" s="11">
        <v>18</v>
      </c>
    </row>
    <row r="8" spans="1:6">
      <c r="A8" s="9">
        <v>1.2</v>
      </c>
      <c r="B8" s="12" t="s">
        <v>17</v>
      </c>
      <c r="C8" s="11">
        <v>150</v>
      </c>
      <c r="D8" s="11">
        <v>250</v>
      </c>
      <c r="E8" s="11">
        <v>250</v>
      </c>
      <c r="F8" s="11">
        <v>380</v>
      </c>
    </row>
    <row r="9" spans="1:6" ht="13.5" customHeight="1">
      <c r="A9" s="9">
        <v>1.3</v>
      </c>
      <c r="B9" s="13" t="s">
        <v>129</v>
      </c>
      <c r="C9" s="11">
        <f t="shared" ref="C9" si="0">+C7*C8</f>
        <v>2700</v>
      </c>
      <c r="D9" s="11">
        <f>+D7*D8</f>
        <v>4500</v>
      </c>
      <c r="E9" s="11">
        <f>+E7*E8</f>
        <v>4500</v>
      </c>
      <c r="F9" s="11">
        <f>+F7*F8</f>
        <v>6840</v>
      </c>
    </row>
    <row r="10" spans="1:6" ht="24.75" customHeight="1">
      <c r="A10" s="9">
        <v>1.4</v>
      </c>
      <c r="B10" s="13" t="s">
        <v>131</v>
      </c>
      <c r="C10" s="11">
        <f>+C11-C9</f>
        <v>7604.5</v>
      </c>
      <c r="D10" s="11">
        <v>5380</v>
      </c>
      <c r="E10" s="11">
        <v>5380</v>
      </c>
      <c r="F10" s="11">
        <v>7199.5</v>
      </c>
    </row>
    <row r="11" spans="1:6">
      <c r="A11" s="9">
        <v>1.5</v>
      </c>
      <c r="B11" s="13" t="s">
        <v>130</v>
      </c>
      <c r="C11" s="93">
        <f>+Нэгтгэл!B29</f>
        <v>10304.5</v>
      </c>
      <c r="D11" s="93">
        <f>+Нэгтгэл!C29</f>
        <v>9880</v>
      </c>
      <c r="E11" s="93">
        <f>+Нэгтгэл!D29</f>
        <v>9880</v>
      </c>
      <c r="F11" s="93">
        <f>+Нэгтгэл!E29</f>
        <v>14039.5</v>
      </c>
    </row>
    <row r="12" spans="1:6">
      <c r="A12" s="9">
        <v>2</v>
      </c>
      <c r="B12" s="10" t="s">
        <v>18</v>
      </c>
      <c r="C12" s="11"/>
      <c r="D12" s="11"/>
      <c r="E12" s="11"/>
      <c r="F12" s="11"/>
    </row>
    <row r="13" spans="1:6">
      <c r="A13" s="9">
        <v>2.1</v>
      </c>
      <c r="B13" s="12" t="s">
        <v>132</v>
      </c>
      <c r="C13" s="11"/>
      <c r="D13" s="11">
        <v>47517</v>
      </c>
      <c r="E13" s="11">
        <f>+D13</f>
        <v>47517</v>
      </c>
      <c r="F13" s="11"/>
    </row>
    <row r="14" spans="1:6">
      <c r="A14" s="9">
        <v>2.2000000000000002</v>
      </c>
      <c r="B14" s="12" t="s">
        <v>19</v>
      </c>
      <c r="C14" s="11"/>
      <c r="D14" s="11">
        <v>117</v>
      </c>
      <c r="E14" s="11">
        <v>117</v>
      </c>
      <c r="F14" s="11"/>
    </row>
    <row r="15" spans="1:6">
      <c r="A15" s="9">
        <v>2.2999999999999998</v>
      </c>
      <c r="B15" s="12" t="s">
        <v>142</v>
      </c>
      <c r="C15" s="11"/>
      <c r="D15" s="11"/>
      <c r="E15" s="11"/>
      <c r="F15" s="11"/>
    </row>
    <row r="16" spans="1:6">
      <c r="A16" s="9">
        <v>2.4</v>
      </c>
      <c r="B16" s="14" t="s">
        <v>134</v>
      </c>
      <c r="C16" s="93">
        <f>+Нэгтгэл!B24</f>
        <v>0</v>
      </c>
      <c r="D16" s="93">
        <f>+Нэгтгэл!C24</f>
        <v>5559.6</v>
      </c>
      <c r="E16" s="93">
        <f>+Нэгтгэл!D24</f>
        <v>5559.6</v>
      </c>
      <c r="F16" s="93">
        <f>+Нэгтгэл!E24</f>
        <v>0</v>
      </c>
    </row>
    <row r="17" spans="1:6">
      <c r="A17" s="9">
        <v>3</v>
      </c>
      <c r="B17" s="10" t="s">
        <v>20</v>
      </c>
      <c r="C17" s="11">
        <f>+Нэгтгэл!B25</f>
        <v>0</v>
      </c>
      <c r="D17" s="11"/>
      <c r="E17" s="11"/>
      <c r="F17" s="11"/>
    </row>
    <row r="18" spans="1:6">
      <c r="A18" s="9">
        <v>3.1</v>
      </c>
      <c r="B18" s="15" t="s">
        <v>133</v>
      </c>
      <c r="C18" s="11"/>
      <c r="D18" s="11">
        <v>1207.8</v>
      </c>
      <c r="E18" s="11">
        <f>+D18</f>
        <v>1207.8</v>
      </c>
      <c r="F18" s="11"/>
    </row>
    <row r="19" spans="1:6">
      <c r="A19" s="9">
        <v>3.2</v>
      </c>
      <c r="B19" s="15" t="s">
        <v>21</v>
      </c>
      <c r="C19" s="11"/>
      <c r="D19" s="11">
        <v>357</v>
      </c>
      <c r="E19" s="11">
        <f>+D19</f>
        <v>357</v>
      </c>
      <c r="F19" s="11"/>
    </row>
    <row r="20" spans="1:6">
      <c r="A20" s="9">
        <v>3.3</v>
      </c>
      <c r="B20" s="15" t="s">
        <v>22</v>
      </c>
      <c r="C20" s="11"/>
      <c r="D20" s="11">
        <v>7</v>
      </c>
      <c r="E20" s="11">
        <f>+D20</f>
        <v>7</v>
      </c>
      <c r="F20" s="11"/>
    </row>
    <row r="21" spans="1:6">
      <c r="A21" s="9">
        <v>3.4</v>
      </c>
      <c r="B21" s="16" t="s">
        <v>143</v>
      </c>
      <c r="C21" s="11"/>
      <c r="D21" s="11"/>
      <c r="E21" s="11"/>
      <c r="F21" s="11"/>
    </row>
    <row r="22" spans="1:6">
      <c r="A22" s="9">
        <v>3.5</v>
      </c>
      <c r="B22" s="15" t="s">
        <v>135</v>
      </c>
      <c r="C22" s="11"/>
      <c r="D22" s="11"/>
      <c r="E22" s="11"/>
      <c r="F22" s="11"/>
    </row>
    <row r="23" spans="1:6">
      <c r="A23" s="9">
        <v>3.6</v>
      </c>
      <c r="B23" s="17" t="s">
        <v>136</v>
      </c>
      <c r="C23" s="93">
        <f>+Нэгтгэл!B25</f>
        <v>0</v>
      </c>
      <c r="D23" s="93">
        <f>+Нэгтгэл!C25</f>
        <v>3018.4</v>
      </c>
      <c r="E23" s="93">
        <f>+Нэгтгэл!D25</f>
        <v>3018.4</v>
      </c>
      <c r="F23" s="93">
        <f>+Нэгтгэл!E25</f>
        <v>0</v>
      </c>
    </row>
    <row r="24" spans="1:6">
      <c r="A24" s="9">
        <v>4</v>
      </c>
      <c r="B24" s="10" t="s">
        <v>23</v>
      </c>
      <c r="C24" s="11"/>
      <c r="D24" s="11"/>
      <c r="E24" s="11"/>
      <c r="F24" s="11"/>
    </row>
    <row r="25" spans="1:6">
      <c r="A25" s="9">
        <v>4.0999999999999996</v>
      </c>
      <c r="B25" s="15" t="s">
        <v>24</v>
      </c>
      <c r="C25" s="11"/>
      <c r="D25" s="11"/>
      <c r="E25" s="11"/>
      <c r="F25" s="11"/>
    </row>
    <row r="26" spans="1:6">
      <c r="A26" s="9"/>
      <c r="B26" s="15" t="s">
        <v>137</v>
      </c>
      <c r="C26" s="11"/>
      <c r="D26" s="11"/>
      <c r="E26" s="11"/>
      <c r="F26" s="11"/>
    </row>
    <row r="27" spans="1:6">
      <c r="A27" s="9"/>
      <c r="B27" s="15" t="s">
        <v>25</v>
      </c>
      <c r="C27" s="11"/>
      <c r="D27" s="11"/>
      <c r="E27" s="11"/>
      <c r="F27" s="11"/>
    </row>
    <row r="28" spans="1:6">
      <c r="A28" s="9"/>
      <c r="B28" s="15" t="s">
        <v>26</v>
      </c>
      <c r="C28" s="11"/>
      <c r="D28" s="11"/>
      <c r="E28" s="11"/>
      <c r="F28" s="11"/>
    </row>
    <row r="29" spans="1:6">
      <c r="A29" s="9">
        <v>4.2</v>
      </c>
      <c r="B29" s="15" t="s">
        <v>289</v>
      </c>
      <c r="C29" s="11"/>
      <c r="D29" s="11"/>
      <c r="E29" s="11"/>
      <c r="F29" s="11"/>
    </row>
    <row r="30" spans="1:6">
      <c r="A30" s="9"/>
      <c r="B30" s="15" t="s">
        <v>290</v>
      </c>
      <c r="C30" s="11"/>
      <c r="D30" s="11"/>
      <c r="E30" s="11"/>
      <c r="F30" s="11"/>
    </row>
    <row r="31" spans="1:6">
      <c r="A31" s="9"/>
      <c r="B31" s="15" t="s">
        <v>291</v>
      </c>
      <c r="C31" s="11">
        <v>1</v>
      </c>
      <c r="D31" s="11">
        <v>1</v>
      </c>
      <c r="E31" s="11">
        <v>1</v>
      </c>
      <c r="F31" s="11">
        <v>1</v>
      </c>
    </row>
    <row r="32" spans="1:6">
      <c r="A32" s="9"/>
      <c r="B32" s="15" t="s">
        <v>292</v>
      </c>
      <c r="C32" s="11"/>
      <c r="D32" s="11"/>
      <c r="E32" s="11"/>
      <c r="F32" s="11"/>
    </row>
    <row r="33" spans="1:6">
      <c r="A33" s="9">
        <v>4.3</v>
      </c>
      <c r="B33" s="15" t="s">
        <v>293</v>
      </c>
      <c r="C33" s="11"/>
      <c r="D33" s="11"/>
      <c r="E33" s="11"/>
      <c r="F33" s="11"/>
    </row>
    <row r="34" spans="1:6">
      <c r="A34" s="9"/>
      <c r="B34" s="15" t="s">
        <v>290</v>
      </c>
      <c r="C34" s="11"/>
      <c r="D34" s="11"/>
      <c r="E34" s="11"/>
      <c r="F34" s="11"/>
    </row>
    <row r="35" spans="1:6">
      <c r="A35" s="9"/>
      <c r="B35" s="15" t="s">
        <v>291</v>
      </c>
      <c r="C35" s="11">
        <v>7699.1</v>
      </c>
      <c r="D35" s="11">
        <v>6300</v>
      </c>
      <c r="E35" s="11">
        <v>6300</v>
      </c>
      <c r="F35" s="11">
        <v>6300</v>
      </c>
    </row>
    <row r="36" spans="1:6">
      <c r="A36" s="9"/>
      <c r="B36" s="15" t="s">
        <v>292</v>
      </c>
      <c r="C36" s="11">
        <v>350</v>
      </c>
      <c r="D36" s="11">
        <v>1750</v>
      </c>
      <c r="E36" s="11">
        <v>1750</v>
      </c>
      <c r="F36" s="11">
        <v>4215</v>
      </c>
    </row>
    <row r="37" spans="1:6">
      <c r="A37" s="9"/>
      <c r="B37" s="19" t="s">
        <v>27</v>
      </c>
      <c r="C37" s="93">
        <f>+Нэгтгэл!B30</f>
        <v>8049.1</v>
      </c>
      <c r="D37" s="93">
        <f>+Нэгтгэл!C30</f>
        <v>8050</v>
      </c>
      <c r="E37" s="93">
        <f>+Нэгтгэл!D30</f>
        <v>8050</v>
      </c>
      <c r="F37" s="93">
        <f>+Нэгтгэл!E30</f>
        <v>10515</v>
      </c>
    </row>
    <row r="38" spans="1:6">
      <c r="A38" s="9">
        <v>5</v>
      </c>
      <c r="B38" s="10" t="s">
        <v>28</v>
      </c>
      <c r="C38" s="11"/>
      <c r="D38" s="11"/>
      <c r="E38" s="11"/>
      <c r="F38" s="11"/>
    </row>
    <row r="39" spans="1:6">
      <c r="A39" s="9">
        <v>5.0999999999999996</v>
      </c>
      <c r="B39" s="12" t="s">
        <v>29</v>
      </c>
      <c r="C39" s="11">
        <v>0.2</v>
      </c>
      <c r="D39" s="11">
        <v>0.2</v>
      </c>
      <c r="E39" s="11">
        <v>0.2</v>
      </c>
      <c r="F39" s="11">
        <v>13.5</v>
      </c>
    </row>
    <row r="40" spans="1:6">
      <c r="A40" s="9">
        <v>5.2</v>
      </c>
      <c r="B40" s="12" t="s">
        <v>30</v>
      </c>
      <c r="C40" s="11">
        <v>10</v>
      </c>
      <c r="D40" s="11">
        <v>10</v>
      </c>
      <c r="E40" s="11">
        <v>10</v>
      </c>
      <c r="F40" s="11">
        <v>20</v>
      </c>
    </row>
    <row r="41" spans="1:6">
      <c r="A41" s="9">
        <v>5.3</v>
      </c>
      <c r="B41" s="13" t="s">
        <v>31</v>
      </c>
      <c r="C41" s="93">
        <v>200</v>
      </c>
      <c r="D41" s="93">
        <v>200</v>
      </c>
      <c r="E41" s="93">
        <v>200</v>
      </c>
      <c r="F41" s="93">
        <v>265</v>
      </c>
    </row>
    <row r="42" spans="1:6">
      <c r="A42" s="9">
        <v>5.4</v>
      </c>
      <c r="B42" s="12" t="s">
        <v>32</v>
      </c>
      <c r="C42" s="11">
        <v>5</v>
      </c>
      <c r="D42" s="11">
        <v>5</v>
      </c>
      <c r="E42" s="11">
        <v>5</v>
      </c>
      <c r="F42" s="11">
        <v>5</v>
      </c>
    </row>
    <row r="43" spans="1:6">
      <c r="A43" s="9">
        <v>5.5</v>
      </c>
      <c r="B43" s="20" t="s">
        <v>33</v>
      </c>
      <c r="C43" s="11">
        <v>7</v>
      </c>
      <c r="D43" s="11">
        <v>7</v>
      </c>
      <c r="E43" s="11">
        <v>7</v>
      </c>
      <c r="F43" s="11">
        <v>7</v>
      </c>
    </row>
    <row r="44" spans="1:6">
      <c r="A44" s="9">
        <v>5.6</v>
      </c>
      <c r="B44" s="13" t="s">
        <v>34</v>
      </c>
      <c r="C44" s="93">
        <f>+C42*C43</f>
        <v>35</v>
      </c>
      <c r="D44" s="93">
        <f t="shared" ref="D44:F44" si="1">+D42*D43</f>
        <v>35</v>
      </c>
      <c r="E44" s="93">
        <f t="shared" si="1"/>
        <v>35</v>
      </c>
      <c r="F44" s="93">
        <f t="shared" si="1"/>
        <v>35</v>
      </c>
    </row>
    <row r="45" spans="1:6">
      <c r="A45" s="9">
        <v>5.7</v>
      </c>
      <c r="B45" s="12" t="s">
        <v>35</v>
      </c>
      <c r="C45" s="95">
        <v>230.37799999999999</v>
      </c>
      <c r="D45" s="95">
        <v>234.48</v>
      </c>
      <c r="E45" s="95">
        <f>+D45</f>
        <v>234.48</v>
      </c>
      <c r="F45" s="11">
        <v>200</v>
      </c>
    </row>
    <row r="46" spans="1:6">
      <c r="A46" s="9">
        <v>5.8</v>
      </c>
      <c r="B46" s="13" t="s">
        <v>36</v>
      </c>
      <c r="C46" s="94">
        <f>+C45*12</f>
        <v>2764.5360000000001</v>
      </c>
      <c r="D46" s="94">
        <f>+D45*12</f>
        <v>2813.7599999999998</v>
      </c>
      <c r="E46" s="94">
        <f>+E45*12</f>
        <v>2813.7599999999998</v>
      </c>
      <c r="F46" s="93">
        <f>+F45*12*5</f>
        <v>12000</v>
      </c>
    </row>
    <row r="47" spans="1:6">
      <c r="A47" s="9">
        <v>5.9</v>
      </c>
      <c r="B47" s="15" t="s">
        <v>37</v>
      </c>
      <c r="C47" s="11">
        <v>121</v>
      </c>
      <c r="D47" s="11">
        <v>121</v>
      </c>
      <c r="E47" s="11">
        <v>121</v>
      </c>
      <c r="F47" s="11">
        <v>200</v>
      </c>
    </row>
    <row r="48" spans="1:6">
      <c r="A48" s="18">
        <v>5.0999999999999996</v>
      </c>
      <c r="B48" s="15" t="s">
        <v>38</v>
      </c>
      <c r="C48" s="11">
        <f>+C47*12</f>
        <v>1452</v>
      </c>
      <c r="D48" s="11">
        <f t="shared" ref="D48:F48" si="2">+D47*12</f>
        <v>1452</v>
      </c>
      <c r="E48" s="11">
        <f t="shared" si="2"/>
        <v>1452</v>
      </c>
      <c r="F48" s="11">
        <f t="shared" si="2"/>
        <v>2400</v>
      </c>
    </row>
    <row r="49" spans="1:6">
      <c r="A49" s="9">
        <v>5.1100000000000003</v>
      </c>
      <c r="B49" s="12" t="s">
        <v>39</v>
      </c>
      <c r="C49" s="11"/>
      <c r="D49" s="11"/>
      <c r="E49" s="11"/>
      <c r="F49" s="11"/>
    </row>
    <row r="50" spans="1:6">
      <c r="A50" s="9">
        <v>5.12</v>
      </c>
      <c r="B50" s="13" t="s">
        <v>40</v>
      </c>
      <c r="C50" s="93">
        <f>+C48</f>
        <v>1452</v>
      </c>
      <c r="D50" s="93">
        <f>+D48</f>
        <v>1452</v>
      </c>
      <c r="E50" s="93">
        <f t="shared" ref="E50:F50" si="3">+E48</f>
        <v>1452</v>
      </c>
      <c r="F50" s="93">
        <f t="shared" si="3"/>
        <v>2400</v>
      </c>
    </row>
    <row r="51" spans="1:6">
      <c r="A51" s="9">
        <v>5.13</v>
      </c>
      <c r="B51" s="15" t="s">
        <v>41</v>
      </c>
      <c r="C51" s="11"/>
      <c r="D51" s="11"/>
      <c r="E51" s="11"/>
      <c r="F51" s="11"/>
    </row>
    <row r="52" spans="1:6">
      <c r="A52" s="9">
        <v>5.14</v>
      </c>
      <c r="B52" s="15" t="s">
        <v>42</v>
      </c>
      <c r="C52" s="11"/>
      <c r="D52" s="11"/>
      <c r="E52" s="11"/>
      <c r="F52" s="11"/>
    </row>
    <row r="53" spans="1:6">
      <c r="A53" s="9">
        <v>5.15</v>
      </c>
      <c r="B53" s="15" t="s">
        <v>43</v>
      </c>
      <c r="C53" s="11"/>
      <c r="D53" s="11"/>
      <c r="E53" s="11"/>
      <c r="F53" s="11"/>
    </row>
    <row r="54" spans="1:6">
      <c r="A54" s="9">
        <v>5.16</v>
      </c>
      <c r="B54" s="15" t="s">
        <v>44</v>
      </c>
      <c r="C54" s="11"/>
      <c r="D54" s="11"/>
      <c r="E54" s="11"/>
      <c r="F54" s="11"/>
    </row>
    <row r="55" spans="1:6">
      <c r="A55" s="9">
        <v>5.17</v>
      </c>
      <c r="B55" s="15" t="s">
        <v>45</v>
      </c>
      <c r="C55" s="11"/>
      <c r="D55" s="11"/>
      <c r="E55" s="11"/>
      <c r="F55" s="11"/>
    </row>
    <row r="56" spans="1:6">
      <c r="A56" s="9">
        <v>5.18</v>
      </c>
      <c r="B56" s="15" t="s">
        <v>46</v>
      </c>
      <c r="C56" s="11"/>
      <c r="D56" s="11"/>
      <c r="E56" s="11"/>
      <c r="F56" s="11"/>
    </row>
    <row r="57" spans="1:6">
      <c r="A57" s="9">
        <v>5.19</v>
      </c>
      <c r="B57" s="15" t="s">
        <v>47</v>
      </c>
      <c r="C57" s="11"/>
      <c r="D57" s="11"/>
      <c r="E57" s="11"/>
      <c r="F57" s="11"/>
    </row>
    <row r="58" spans="1:6">
      <c r="A58" s="18">
        <v>5.2</v>
      </c>
      <c r="B58" s="21" t="s">
        <v>48</v>
      </c>
      <c r="C58" s="93">
        <f>+Нэгтгэл!B31</f>
        <v>4451.5</v>
      </c>
      <c r="D58" s="93">
        <f>+Нэгтгэл!C31</f>
        <v>4500</v>
      </c>
      <c r="E58" s="93">
        <f>+Нэгтгэл!D31</f>
        <v>4500</v>
      </c>
      <c r="F58" s="93">
        <f>+Нэгтгэл!E31</f>
        <v>14700</v>
      </c>
    </row>
    <row r="59" spans="1:6">
      <c r="A59" s="9">
        <v>6</v>
      </c>
      <c r="B59" s="10" t="s">
        <v>49</v>
      </c>
      <c r="C59" s="11"/>
      <c r="D59" s="11"/>
      <c r="E59" s="11"/>
      <c r="F59" s="11"/>
    </row>
    <row r="60" spans="1:6">
      <c r="A60" s="9">
        <v>6.1</v>
      </c>
      <c r="B60" s="12" t="s">
        <v>138</v>
      </c>
      <c r="C60" s="11"/>
      <c r="D60" s="11">
        <v>144</v>
      </c>
      <c r="E60" s="11">
        <f>+D60</f>
        <v>144</v>
      </c>
      <c r="F60" s="11"/>
    </row>
    <row r="61" spans="1:6">
      <c r="A61" s="9">
        <v>6.2</v>
      </c>
      <c r="B61" s="12" t="s">
        <v>50</v>
      </c>
      <c r="C61" s="11"/>
      <c r="D61" s="95">
        <v>6.6829999999999998</v>
      </c>
      <c r="E61" s="95">
        <f>+D61</f>
        <v>6.6829999999999998</v>
      </c>
      <c r="F61" s="11"/>
    </row>
    <row r="62" spans="1:6">
      <c r="A62" s="9">
        <v>6.3</v>
      </c>
      <c r="B62" s="13" t="s">
        <v>51</v>
      </c>
      <c r="C62" s="11"/>
      <c r="D62" s="11"/>
      <c r="E62" s="11"/>
      <c r="F62" s="11"/>
    </row>
    <row r="63" spans="1:6">
      <c r="A63" s="9">
        <v>6.4</v>
      </c>
      <c r="B63" s="12" t="s">
        <v>139</v>
      </c>
      <c r="C63" s="11"/>
      <c r="D63" s="11"/>
      <c r="E63" s="11"/>
      <c r="F63" s="11"/>
    </row>
    <row r="64" spans="1:6">
      <c r="A64" s="9">
        <v>6.5</v>
      </c>
      <c r="B64" s="12" t="s">
        <v>52</v>
      </c>
      <c r="C64" s="11"/>
      <c r="D64" s="11"/>
      <c r="E64" s="11"/>
      <c r="F64" s="11"/>
    </row>
    <row r="65" spans="1:6">
      <c r="A65" s="9">
        <v>6.6</v>
      </c>
      <c r="B65" s="13" t="s">
        <v>53</v>
      </c>
      <c r="C65" s="11"/>
      <c r="D65" s="11"/>
      <c r="E65" s="11"/>
      <c r="F65" s="11"/>
    </row>
    <row r="66" spans="1:6">
      <c r="A66" s="9">
        <v>6.7</v>
      </c>
      <c r="B66" s="19" t="s">
        <v>140</v>
      </c>
      <c r="C66" s="93">
        <f>+Нэгтгэл!B26</f>
        <v>0</v>
      </c>
      <c r="D66" s="93">
        <f>+Нэгтгэл!C26</f>
        <v>962.4</v>
      </c>
      <c r="E66" s="93">
        <f>+Нэгтгэл!D26</f>
        <v>962.4</v>
      </c>
      <c r="F66" s="93">
        <f>+Нэгтгэл!E26</f>
        <v>0</v>
      </c>
    </row>
    <row r="67" spans="1:6">
      <c r="A67" s="22">
        <v>7</v>
      </c>
      <c r="B67" s="10" t="s">
        <v>54</v>
      </c>
      <c r="C67" s="11"/>
      <c r="D67" s="11"/>
      <c r="E67" s="11"/>
      <c r="F67" s="11"/>
    </row>
    <row r="68" spans="1:6">
      <c r="A68" s="23">
        <v>7.1</v>
      </c>
      <c r="B68" s="15" t="s">
        <v>55</v>
      </c>
      <c r="C68" s="11">
        <v>18</v>
      </c>
      <c r="D68" s="11">
        <v>18</v>
      </c>
      <c r="E68" s="11">
        <f>+D68</f>
        <v>18</v>
      </c>
      <c r="F68" s="11">
        <v>10</v>
      </c>
    </row>
    <row r="69" spans="1:6">
      <c r="A69" s="23">
        <v>7.2</v>
      </c>
      <c r="B69" s="15" t="s">
        <v>56</v>
      </c>
      <c r="C69" s="11">
        <v>2</v>
      </c>
      <c r="D69" s="11"/>
      <c r="E69" s="11">
        <v>2</v>
      </c>
      <c r="F69" s="11">
        <v>7</v>
      </c>
    </row>
    <row r="70" spans="1:6">
      <c r="A70" s="24">
        <v>7.3</v>
      </c>
      <c r="B70" s="12" t="s">
        <v>57</v>
      </c>
      <c r="C70" s="11"/>
      <c r="D70" s="11"/>
      <c r="E70" s="11">
        <v>36</v>
      </c>
      <c r="F70" s="11">
        <v>70</v>
      </c>
    </row>
    <row r="71" spans="1:6">
      <c r="A71" s="24">
        <v>7.4</v>
      </c>
      <c r="B71" s="12" t="s">
        <v>58</v>
      </c>
      <c r="C71" s="11">
        <v>18</v>
      </c>
      <c r="D71" s="11"/>
      <c r="E71" s="11">
        <v>27.8</v>
      </c>
      <c r="F71" s="11">
        <v>29</v>
      </c>
    </row>
    <row r="72" spans="1:6">
      <c r="A72" s="24">
        <v>7.5</v>
      </c>
      <c r="B72" s="16" t="s">
        <v>59</v>
      </c>
      <c r="C72" s="11">
        <v>648</v>
      </c>
      <c r="D72" s="11"/>
      <c r="E72" s="11">
        <f t="shared" ref="E72:F72" si="4">+D72</f>
        <v>0</v>
      </c>
      <c r="F72" s="11">
        <f t="shared" si="4"/>
        <v>0</v>
      </c>
    </row>
    <row r="73" spans="1:6">
      <c r="A73" s="24">
        <v>7.6</v>
      </c>
      <c r="B73" s="16" t="s">
        <v>60</v>
      </c>
      <c r="C73" s="11">
        <v>310.5</v>
      </c>
      <c r="D73" s="11"/>
      <c r="E73" s="11">
        <f t="shared" ref="E73:F73" si="5">+D73</f>
        <v>0</v>
      </c>
      <c r="F73" s="11">
        <f t="shared" si="5"/>
        <v>0</v>
      </c>
    </row>
    <row r="74" spans="1:6" ht="25.5">
      <c r="A74" s="24">
        <v>7.7</v>
      </c>
      <c r="B74" s="13" t="s">
        <v>61</v>
      </c>
      <c r="C74" s="11"/>
      <c r="D74" s="11"/>
      <c r="E74" s="11">
        <f t="shared" ref="E74:F74" si="6">+D74</f>
        <v>0</v>
      </c>
      <c r="F74" s="11">
        <f t="shared" si="6"/>
        <v>0</v>
      </c>
    </row>
    <row r="75" spans="1:6">
      <c r="A75" s="24">
        <v>7.8</v>
      </c>
      <c r="B75" s="16" t="s">
        <v>62</v>
      </c>
      <c r="C75" s="11"/>
      <c r="D75" s="11"/>
      <c r="E75" s="11"/>
      <c r="F75" s="11"/>
    </row>
    <row r="76" spans="1:6" ht="11.25" customHeight="1">
      <c r="A76" s="96">
        <v>7.9</v>
      </c>
      <c r="B76" s="13" t="s">
        <v>63</v>
      </c>
      <c r="C76" s="93">
        <f>+Нэгтгэл!B46</f>
        <v>958.5</v>
      </c>
      <c r="D76" s="93">
        <f>+Нэгтгэл!C46</f>
        <v>1000</v>
      </c>
      <c r="E76" s="93">
        <f>+Нэгтгэл!D46</f>
        <v>1000</v>
      </c>
      <c r="F76" s="93">
        <f>+Нэгтгэл!E46</f>
        <v>3030</v>
      </c>
    </row>
    <row r="77" spans="1:6">
      <c r="A77" s="22">
        <v>8</v>
      </c>
      <c r="B77" s="10" t="s">
        <v>64</v>
      </c>
      <c r="C77" s="11"/>
      <c r="D77" s="11"/>
      <c r="E77" s="11"/>
      <c r="F77" s="11"/>
    </row>
    <row r="78" spans="1:6">
      <c r="A78" s="23">
        <v>8.1</v>
      </c>
      <c r="B78" s="15" t="s">
        <v>65</v>
      </c>
      <c r="C78" s="11">
        <v>3</v>
      </c>
      <c r="D78" s="11">
        <v>4</v>
      </c>
      <c r="E78" s="11">
        <v>4</v>
      </c>
      <c r="F78" s="11">
        <v>2</v>
      </c>
    </row>
    <row r="79" spans="1:6">
      <c r="A79" s="23">
        <v>8.1999999999999993</v>
      </c>
      <c r="B79" s="15" t="s">
        <v>66</v>
      </c>
      <c r="C79" s="11">
        <v>55</v>
      </c>
      <c r="D79" s="11">
        <v>25</v>
      </c>
      <c r="E79" s="11">
        <v>25</v>
      </c>
      <c r="F79" s="11">
        <v>250</v>
      </c>
    </row>
    <row r="80" spans="1:6">
      <c r="A80" s="21">
        <v>8.3000000000000007</v>
      </c>
      <c r="B80" s="13" t="s">
        <v>67</v>
      </c>
      <c r="C80" s="11"/>
      <c r="D80" s="11"/>
      <c r="E80" s="11"/>
      <c r="F80" s="11">
        <f>+F78*F79</f>
        <v>500</v>
      </c>
    </row>
    <row r="81" spans="1:6">
      <c r="A81" s="23">
        <v>8.4</v>
      </c>
      <c r="B81" s="12" t="s">
        <v>68</v>
      </c>
      <c r="C81" s="11"/>
      <c r="D81" s="11"/>
      <c r="E81" s="11"/>
      <c r="F81" s="11">
        <v>10</v>
      </c>
    </row>
    <row r="82" spans="1:6">
      <c r="A82" s="23">
        <v>8.5</v>
      </c>
      <c r="B82" s="12" t="s">
        <v>69</v>
      </c>
      <c r="C82" s="11"/>
      <c r="D82" s="11"/>
      <c r="E82" s="11"/>
      <c r="F82" s="11">
        <v>70</v>
      </c>
    </row>
    <row r="83" spans="1:6">
      <c r="A83" s="21">
        <v>8.6</v>
      </c>
      <c r="B83" s="13" t="s">
        <v>70</v>
      </c>
      <c r="C83" s="11"/>
      <c r="D83" s="11"/>
      <c r="E83" s="11"/>
      <c r="F83" s="11">
        <f>+F81*F82</f>
        <v>700</v>
      </c>
    </row>
    <row r="84" spans="1:6" ht="11.25" customHeight="1">
      <c r="A84" s="9">
        <v>8.6999999999999993</v>
      </c>
      <c r="B84" s="13" t="s">
        <v>71</v>
      </c>
      <c r="C84" s="93">
        <f>+Нэгтгэл!B32</f>
        <v>165.2</v>
      </c>
      <c r="D84" s="93">
        <f>+Нэгтгэл!C32</f>
        <v>100</v>
      </c>
      <c r="E84" s="93">
        <f>+Нэгтгэл!D32</f>
        <v>100</v>
      </c>
      <c r="F84" s="93">
        <f>+Нэгтгэл!E32</f>
        <v>1200</v>
      </c>
    </row>
    <row r="85" spans="1:6">
      <c r="A85" s="22">
        <v>9</v>
      </c>
      <c r="B85" s="10" t="s">
        <v>72</v>
      </c>
      <c r="C85" s="11"/>
      <c r="D85" s="11"/>
      <c r="E85" s="11"/>
      <c r="F85" s="11"/>
    </row>
    <row r="86" spans="1:6">
      <c r="A86" s="23">
        <v>9.1</v>
      </c>
      <c r="B86" s="12" t="s">
        <v>73</v>
      </c>
      <c r="C86" s="11"/>
      <c r="D86" s="11"/>
      <c r="E86" s="11"/>
      <c r="F86" s="11">
        <v>24</v>
      </c>
    </row>
    <row r="87" spans="1:6" ht="25.5">
      <c r="A87" s="23">
        <v>9.1999999999999993</v>
      </c>
      <c r="B87" s="12" t="s">
        <v>74</v>
      </c>
      <c r="C87" s="11"/>
      <c r="D87" s="11"/>
      <c r="E87" s="11"/>
      <c r="F87" s="11">
        <v>2462.5</v>
      </c>
    </row>
    <row r="88" spans="1:6">
      <c r="A88" s="23">
        <v>9.3000000000000007</v>
      </c>
      <c r="B88" s="13" t="s">
        <v>75</v>
      </c>
      <c r="C88" s="11"/>
      <c r="D88" s="11"/>
      <c r="E88" s="11"/>
      <c r="F88" s="93">
        <f>+F86*F87</f>
        <v>59100</v>
      </c>
    </row>
    <row r="89" spans="1:6">
      <c r="A89" s="23">
        <v>9.4</v>
      </c>
      <c r="B89" s="12" t="s">
        <v>76</v>
      </c>
      <c r="C89" s="11"/>
      <c r="D89" s="11"/>
      <c r="E89" s="11"/>
      <c r="F89" s="11"/>
    </row>
    <row r="90" spans="1:6">
      <c r="A90" s="23">
        <v>9.5</v>
      </c>
      <c r="B90" s="12" t="s">
        <v>77</v>
      </c>
      <c r="C90" s="11"/>
      <c r="D90" s="11"/>
      <c r="E90" s="11"/>
      <c r="F90" s="11">
        <v>10</v>
      </c>
    </row>
    <row r="91" spans="1:6">
      <c r="A91" s="23">
        <v>9.6</v>
      </c>
      <c r="B91" s="13" t="s">
        <v>78</v>
      </c>
      <c r="C91" s="11"/>
      <c r="D91" s="11"/>
      <c r="E91" s="11"/>
      <c r="F91" s="11">
        <v>600</v>
      </c>
    </row>
    <row r="92" spans="1:6">
      <c r="A92" s="23">
        <v>9.6999999999999993</v>
      </c>
      <c r="B92" s="12" t="s">
        <v>79</v>
      </c>
      <c r="C92" s="11"/>
      <c r="D92" s="11"/>
      <c r="E92" s="11"/>
      <c r="F92" s="11"/>
    </row>
    <row r="93" spans="1:6">
      <c r="A93" s="23">
        <v>9.8000000000000007</v>
      </c>
      <c r="B93" s="12" t="s">
        <v>80</v>
      </c>
      <c r="C93" s="11"/>
      <c r="D93" s="11"/>
      <c r="E93" s="11"/>
      <c r="F93" s="11"/>
    </row>
    <row r="94" spans="1:6">
      <c r="A94" s="23">
        <v>9.9</v>
      </c>
      <c r="B94" s="13" t="s">
        <v>81</v>
      </c>
      <c r="C94" s="11"/>
      <c r="D94" s="11"/>
      <c r="E94" s="11"/>
      <c r="F94" s="11">
        <f>+F91*F90</f>
        <v>6000</v>
      </c>
    </row>
    <row r="95" spans="1:6" ht="11.25" customHeight="1">
      <c r="A95" s="18">
        <v>9.1</v>
      </c>
      <c r="B95" s="13" t="s">
        <v>82</v>
      </c>
      <c r="C95" s="93">
        <f>+Нэгтгэл!B60</f>
        <v>0</v>
      </c>
      <c r="D95" s="93">
        <f>+Нэгтгэл!C60</f>
        <v>0</v>
      </c>
      <c r="E95" s="93">
        <f>+Нэгтгэл!D60</f>
        <v>0</v>
      </c>
      <c r="F95" s="93">
        <f>+Нэгтгэл!E60</f>
        <v>65100</v>
      </c>
    </row>
    <row r="96" spans="1:6">
      <c r="A96" s="22">
        <v>10</v>
      </c>
      <c r="B96" s="10" t="s">
        <v>83</v>
      </c>
      <c r="C96" s="11"/>
      <c r="D96" s="11"/>
      <c r="E96" s="11"/>
      <c r="F96" s="11"/>
    </row>
    <row r="97" spans="1:6">
      <c r="A97" s="23">
        <v>10.1</v>
      </c>
      <c r="B97" s="12" t="s">
        <v>84</v>
      </c>
      <c r="C97" s="11"/>
      <c r="D97" s="11"/>
      <c r="E97" s="11"/>
      <c r="F97" s="11"/>
    </row>
    <row r="98" spans="1:6">
      <c r="A98" s="23">
        <v>10.199999999999999</v>
      </c>
      <c r="B98" s="15" t="s">
        <v>85</v>
      </c>
      <c r="C98" s="11">
        <v>3753.4</v>
      </c>
      <c r="D98" s="11"/>
      <c r="E98" s="11"/>
      <c r="F98" s="11">
        <v>6510</v>
      </c>
    </row>
    <row r="99" spans="1:6" ht="11.25" customHeight="1">
      <c r="A99" s="9">
        <v>10.3</v>
      </c>
      <c r="B99" s="13" t="s">
        <v>86</v>
      </c>
      <c r="C99" s="93">
        <f>+Нэгтгэл!B40</f>
        <v>3753.4</v>
      </c>
      <c r="D99" s="93">
        <f>+Нэгтгэл!C40</f>
        <v>0</v>
      </c>
      <c r="E99" s="93">
        <f>+Нэгтгэл!D40</f>
        <v>0</v>
      </c>
      <c r="F99" s="93">
        <f>+Нэгтгэл!E40+Нэгтгэл!E41</f>
        <v>6510</v>
      </c>
    </row>
    <row r="100" spans="1:6">
      <c r="A100" s="22">
        <v>11</v>
      </c>
      <c r="B100" s="10" t="s">
        <v>87</v>
      </c>
      <c r="C100" s="11"/>
      <c r="D100" s="11"/>
      <c r="E100" s="11"/>
      <c r="F100" s="11"/>
    </row>
    <row r="101" spans="1:6" ht="25.5">
      <c r="A101" s="23">
        <v>11.1</v>
      </c>
      <c r="B101" s="20" t="s">
        <v>88</v>
      </c>
      <c r="C101" s="11"/>
      <c r="D101" s="11"/>
      <c r="E101" s="11"/>
      <c r="F101" s="11"/>
    </row>
    <row r="102" spans="1:6">
      <c r="A102" s="23">
        <v>11.2</v>
      </c>
      <c r="B102" s="12" t="s">
        <v>89</v>
      </c>
      <c r="C102" s="11"/>
      <c r="D102" s="11"/>
      <c r="E102" s="11"/>
      <c r="F102" s="11"/>
    </row>
    <row r="103" spans="1:6">
      <c r="A103" s="23">
        <v>11.3</v>
      </c>
      <c r="B103" s="20" t="s">
        <v>90</v>
      </c>
      <c r="C103" s="11"/>
      <c r="D103" s="11"/>
      <c r="E103" s="11"/>
      <c r="F103" s="11"/>
    </row>
    <row r="104" spans="1:6" ht="11.25" customHeight="1">
      <c r="A104" s="9">
        <v>11.4</v>
      </c>
      <c r="B104" s="13" t="s">
        <v>91</v>
      </c>
      <c r="C104" s="11">
        <f>+Нэгтгэл!B38</f>
        <v>0</v>
      </c>
      <c r="D104" s="11">
        <f>+Нэгтгэл!C38</f>
        <v>0</v>
      </c>
      <c r="E104" s="11">
        <f>+Нэгтгэл!D38</f>
        <v>0</v>
      </c>
      <c r="F104" s="11">
        <f>+Нэгтгэл!E38</f>
        <v>0</v>
      </c>
    </row>
    <row r="105" spans="1:6">
      <c r="A105" s="22">
        <v>12</v>
      </c>
      <c r="B105" s="10" t="s">
        <v>92</v>
      </c>
      <c r="C105" s="11"/>
      <c r="D105" s="11"/>
      <c r="E105" s="11"/>
      <c r="F105" s="11"/>
    </row>
    <row r="106" spans="1:6">
      <c r="A106" s="23">
        <v>12.1</v>
      </c>
      <c r="B106" s="12" t="s">
        <v>93</v>
      </c>
      <c r="C106" s="11">
        <v>600</v>
      </c>
      <c r="D106" s="11">
        <v>1000</v>
      </c>
      <c r="E106" s="11">
        <f>+D106</f>
        <v>1000</v>
      </c>
      <c r="F106" s="11">
        <v>2120</v>
      </c>
    </row>
    <row r="107" spans="1:6">
      <c r="A107" s="23">
        <v>12.2</v>
      </c>
      <c r="B107" s="12" t="s">
        <v>94</v>
      </c>
      <c r="C107" s="11">
        <v>600</v>
      </c>
      <c r="D107" s="11"/>
      <c r="E107" s="11"/>
      <c r="F107" s="11"/>
    </row>
    <row r="108" spans="1:6">
      <c r="A108" s="23">
        <v>12.3</v>
      </c>
      <c r="B108" s="12" t="s">
        <v>95</v>
      </c>
      <c r="C108" s="11"/>
      <c r="D108" s="11"/>
      <c r="E108" s="11"/>
      <c r="F108" s="11"/>
    </row>
    <row r="109" spans="1:6" ht="11.25" customHeight="1">
      <c r="A109" s="9">
        <v>12.4</v>
      </c>
      <c r="B109" s="13" t="s">
        <v>96</v>
      </c>
      <c r="C109" s="93">
        <f>+Нэгтгэл!B43</f>
        <v>1200</v>
      </c>
      <c r="D109" s="93">
        <f>+Нэгтгэл!C43</f>
        <v>1000</v>
      </c>
      <c r="E109" s="93">
        <f>+Нэгтгэл!D43</f>
        <v>1000</v>
      </c>
      <c r="F109" s="93">
        <f>+Нэгтгэл!E43</f>
        <v>2120</v>
      </c>
    </row>
    <row r="110" spans="1:6">
      <c r="A110" s="22">
        <v>13</v>
      </c>
      <c r="B110" s="10" t="s">
        <v>294</v>
      </c>
      <c r="C110" s="11"/>
      <c r="D110" s="11"/>
      <c r="E110" s="11"/>
      <c r="F110" s="11"/>
    </row>
    <row r="111" spans="1:6">
      <c r="A111" s="23">
        <v>13.1</v>
      </c>
      <c r="B111" s="12" t="s">
        <v>97</v>
      </c>
      <c r="C111" s="11"/>
      <c r="D111" s="11"/>
      <c r="E111" s="11"/>
      <c r="F111" s="11"/>
    </row>
    <row r="112" spans="1:6">
      <c r="A112" s="23">
        <v>13.2</v>
      </c>
      <c r="B112" s="12" t="s">
        <v>98</v>
      </c>
      <c r="C112" s="11"/>
      <c r="D112" s="11"/>
      <c r="E112" s="11"/>
      <c r="F112" s="11"/>
    </row>
    <row r="113" spans="1:6">
      <c r="A113" s="23">
        <v>13.3</v>
      </c>
      <c r="B113" s="12" t="s">
        <v>99</v>
      </c>
      <c r="C113" s="11"/>
      <c r="D113" s="11"/>
      <c r="E113" s="11"/>
      <c r="F113" s="11"/>
    </row>
    <row r="114" spans="1:6">
      <c r="A114" s="23">
        <v>13.4</v>
      </c>
      <c r="B114" s="12" t="s">
        <v>100</v>
      </c>
      <c r="C114" s="11"/>
      <c r="D114" s="11"/>
      <c r="E114" s="11"/>
      <c r="F114" s="11"/>
    </row>
    <row r="115" spans="1:6">
      <c r="A115" s="23">
        <v>13.5</v>
      </c>
      <c r="B115" s="12" t="s">
        <v>101</v>
      </c>
      <c r="C115" s="11"/>
      <c r="D115" s="11"/>
      <c r="E115" s="11"/>
      <c r="F115" s="11"/>
    </row>
    <row r="116" spans="1:6">
      <c r="A116" s="23">
        <v>13.6</v>
      </c>
      <c r="B116" s="15" t="s">
        <v>102</v>
      </c>
      <c r="C116" s="11"/>
      <c r="D116" s="11"/>
      <c r="E116" s="11"/>
      <c r="F116" s="11"/>
    </row>
    <row r="117" spans="1:6">
      <c r="A117" s="23">
        <v>13.7</v>
      </c>
      <c r="B117" s="15" t="s">
        <v>103</v>
      </c>
      <c r="C117" s="11"/>
      <c r="D117" s="11"/>
      <c r="E117" s="11"/>
      <c r="F117" s="11"/>
    </row>
    <row r="118" spans="1:6">
      <c r="A118" s="23">
        <v>13.8</v>
      </c>
      <c r="B118" s="12" t="s">
        <v>104</v>
      </c>
      <c r="C118" s="11"/>
      <c r="D118" s="11"/>
      <c r="E118" s="11"/>
      <c r="F118" s="11"/>
    </row>
    <row r="119" spans="1:6" ht="11.25" customHeight="1">
      <c r="A119" s="9">
        <v>13.9</v>
      </c>
      <c r="B119" s="13" t="s">
        <v>105</v>
      </c>
      <c r="C119" s="11">
        <f>+Нэгтгэл!B58</f>
        <v>8496.2999999999993</v>
      </c>
      <c r="D119" s="11">
        <f>+Нэгтгэл!C58</f>
        <v>8500</v>
      </c>
      <c r="E119" s="11">
        <f>+Нэгтгэл!D58</f>
        <v>8500</v>
      </c>
      <c r="F119" s="11">
        <f>+Нэгтгэл!E59</f>
        <v>4000</v>
      </c>
    </row>
    <row r="120" spans="1:6">
      <c r="A120" s="22">
        <v>15</v>
      </c>
      <c r="B120" s="10" t="s">
        <v>106</v>
      </c>
      <c r="C120" s="11"/>
      <c r="D120" s="11"/>
      <c r="E120" s="11"/>
      <c r="F120" s="11"/>
    </row>
    <row r="121" spans="1:6">
      <c r="A121" s="23">
        <v>15.1</v>
      </c>
      <c r="B121" s="12" t="s">
        <v>107</v>
      </c>
      <c r="C121" s="11"/>
      <c r="D121" s="11"/>
      <c r="E121" s="11"/>
      <c r="F121" s="11">
        <v>12</v>
      </c>
    </row>
    <row r="122" spans="1:6">
      <c r="A122" s="23">
        <v>15.2</v>
      </c>
      <c r="B122" s="12" t="s">
        <v>108</v>
      </c>
      <c r="C122" s="11"/>
      <c r="D122" s="11"/>
      <c r="E122" s="11"/>
      <c r="F122" s="11">
        <v>300</v>
      </c>
    </row>
    <row r="123" spans="1:6">
      <c r="A123" s="23">
        <v>15.3</v>
      </c>
      <c r="B123" s="12" t="s">
        <v>109</v>
      </c>
      <c r="C123" s="11"/>
      <c r="D123" s="11"/>
      <c r="E123" s="11"/>
      <c r="F123" s="11">
        <v>12</v>
      </c>
    </row>
    <row r="124" spans="1:6" ht="11.25" customHeight="1">
      <c r="A124" s="9">
        <v>15.4</v>
      </c>
      <c r="B124" s="13" t="s">
        <v>110</v>
      </c>
      <c r="C124" s="93">
        <f>+Нэгтгэл!B27</f>
        <v>0</v>
      </c>
      <c r="D124" s="93">
        <f>+Нэгтгэл!C27</f>
        <v>0</v>
      </c>
      <c r="E124" s="93">
        <f>+Нэгтгэл!D27</f>
        <v>0</v>
      </c>
      <c r="F124" s="93">
        <f>+Нэгтгэл!E27</f>
        <v>3600</v>
      </c>
    </row>
    <row r="125" spans="1:6">
      <c r="A125" s="22">
        <v>16</v>
      </c>
      <c r="B125" s="10" t="s">
        <v>111</v>
      </c>
      <c r="C125" s="11"/>
      <c r="D125" s="11"/>
      <c r="E125" s="11"/>
      <c r="F125" s="11"/>
    </row>
    <row r="126" spans="1:6">
      <c r="A126" s="23">
        <v>16.100000000000001</v>
      </c>
      <c r="B126" s="25" t="s">
        <v>112</v>
      </c>
      <c r="C126" s="11"/>
      <c r="D126" s="11"/>
      <c r="E126" s="11"/>
      <c r="F126" s="11"/>
    </row>
    <row r="127" spans="1:6">
      <c r="A127" s="23">
        <v>16.2</v>
      </c>
      <c r="B127" s="25" t="s">
        <v>113</v>
      </c>
      <c r="C127" s="11"/>
      <c r="D127" s="11"/>
      <c r="E127" s="11"/>
      <c r="F127" s="11"/>
    </row>
    <row r="128" spans="1:6" ht="11.25" customHeight="1">
      <c r="A128" s="9">
        <v>16.3</v>
      </c>
      <c r="B128" s="13" t="s">
        <v>114</v>
      </c>
      <c r="C128" s="11"/>
      <c r="D128" s="11"/>
      <c r="E128" s="11"/>
      <c r="F128" s="11"/>
    </row>
    <row r="129" spans="1:6">
      <c r="A129" s="22">
        <v>17</v>
      </c>
      <c r="B129" s="10" t="s">
        <v>295</v>
      </c>
      <c r="C129" s="11"/>
      <c r="D129" s="11"/>
      <c r="E129" s="11"/>
      <c r="F129" s="11"/>
    </row>
    <row r="130" spans="1:6">
      <c r="A130" s="23">
        <v>17.100000000000001</v>
      </c>
      <c r="B130" s="25" t="s">
        <v>115</v>
      </c>
      <c r="C130" s="11"/>
      <c r="D130" s="11"/>
      <c r="E130" s="11"/>
      <c r="F130" s="11"/>
    </row>
    <row r="131" spans="1:6">
      <c r="A131" s="22">
        <v>18</v>
      </c>
      <c r="B131" s="10" t="s">
        <v>116</v>
      </c>
      <c r="C131" s="11"/>
      <c r="D131" s="11"/>
      <c r="E131" s="11"/>
      <c r="F131" s="11"/>
    </row>
    <row r="132" spans="1:6">
      <c r="A132" s="23">
        <v>18.100000000000001</v>
      </c>
      <c r="B132" s="25" t="s">
        <v>117</v>
      </c>
      <c r="C132" s="11"/>
      <c r="D132" s="11"/>
      <c r="E132" s="11"/>
      <c r="F132" s="11"/>
    </row>
    <row r="133" spans="1:6">
      <c r="A133" s="23">
        <v>18.2</v>
      </c>
      <c r="B133" s="25" t="s">
        <v>118</v>
      </c>
      <c r="C133" s="11"/>
      <c r="D133" s="11"/>
      <c r="E133" s="11"/>
      <c r="F133" s="11"/>
    </row>
    <row r="134" spans="1:6">
      <c r="A134" s="21">
        <v>18.3</v>
      </c>
      <c r="B134" s="14" t="s">
        <v>119</v>
      </c>
      <c r="C134" s="11"/>
      <c r="D134" s="11"/>
      <c r="E134" s="11"/>
      <c r="F134" s="11"/>
    </row>
    <row r="135" spans="1:6">
      <c r="A135" s="22">
        <v>19</v>
      </c>
      <c r="B135" s="10" t="s">
        <v>120</v>
      </c>
      <c r="C135" s="11"/>
      <c r="D135" s="11"/>
      <c r="E135" s="11"/>
      <c r="F135" s="11"/>
    </row>
    <row r="136" spans="1:6">
      <c r="A136" s="23">
        <v>19.100000000000001</v>
      </c>
      <c r="B136" s="12" t="s">
        <v>121</v>
      </c>
      <c r="C136" s="11"/>
      <c r="D136" s="11"/>
      <c r="E136" s="11"/>
      <c r="F136" s="11"/>
    </row>
    <row r="137" spans="1:6">
      <c r="A137" s="23">
        <v>19.2</v>
      </c>
      <c r="B137" s="12" t="s">
        <v>122</v>
      </c>
      <c r="C137" s="11"/>
      <c r="D137" s="11"/>
      <c r="E137" s="11"/>
      <c r="F137" s="11"/>
    </row>
    <row r="138" spans="1:6">
      <c r="A138" s="23">
        <v>19.3</v>
      </c>
      <c r="B138" s="12" t="s">
        <v>123</v>
      </c>
      <c r="C138" s="11"/>
      <c r="D138" s="11"/>
      <c r="E138" s="11"/>
      <c r="F138" s="11"/>
    </row>
    <row r="139" spans="1:6">
      <c r="A139" s="21">
        <v>19.399999999999999</v>
      </c>
      <c r="B139" s="13" t="s">
        <v>124</v>
      </c>
      <c r="C139" s="11"/>
      <c r="D139" s="11">
        <v>2336</v>
      </c>
      <c r="E139" s="11">
        <v>2336</v>
      </c>
      <c r="F139" s="11">
        <v>42000</v>
      </c>
    </row>
    <row r="140" spans="1:6">
      <c r="A140" s="26">
        <v>19.5</v>
      </c>
      <c r="B140" s="27" t="s">
        <v>125</v>
      </c>
      <c r="C140" s="11">
        <v>1985.7</v>
      </c>
      <c r="D140" s="11">
        <v>15514</v>
      </c>
      <c r="E140" s="11">
        <v>15514</v>
      </c>
      <c r="F140" s="11">
        <v>14400</v>
      </c>
    </row>
    <row r="141" spans="1:6" ht="11.25" customHeight="1">
      <c r="A141" s="9">
        <v>19.600000000000001</v>
      </c>
      <c r="B141" s="13" t="s">
        <v>126</v>
      </c>
      <c r="C141" s="11">
        <f>+Нэгтгэл!B64</f>
        <v>1985.7</v>
      </c>
      <c r="D141" s="11">
        <f>+Нэгтгэл!C64</f>
        <v>18150</v>
      </c>
      <c r="E141" s="11">
        <f>+Нэгтгэл!D64</f>
        <v>18150</v>
      </c>
      <c r="F141" s="11">
        <f>+Нэгтгэл!E64</f>
        <v>56400</v>
      </c>
    </row>
    <row r="142" spans="1:6">
      <c r="A142" s="113" t="s">
        <v>127</v>
      </c>
      <c r="B142" s="113"/>
      <c r="C142" s="93">
        <f>+C11+C16+C23+C37+C58+C66+C76+C84+C95+C99+C104+C109+C119+C124+C128+C134+C141</f>
        <v>39364.199999999997</v>
      </c>
      <c r="D142" s="93">
        <f t="shared" ref="D142:F142" si="7">+D11+D16+D23+D37+D58+D66+D76+D84+D95+D99+D104+D109+D119+D124+D128+D134+D141</f>
        <v>60720.4</v>
      </c>
      <c r="E142" s="93">
        <f t="shared" si="7"/>
        <v>60720.4</v>
      </c>
      <c r="F142" s="93">
        <f t="shared" si="7"/>
        <v>181214.5</v>
      </c>
    </row>
  </sheetData>
  <mergeCells count="7">
    <mergeCell ref="A1:F1"/>
    <mergeCell ref="A142:B142"/>
    <mergeCell ref="F4:F5"/>
    <mergeCell ref="D4:E4"/>
    <mergeCell ref="A4:A5"/>
    <mergeCell ref="B4:B5"/>
    <mergeCell ref="C4:C5"/>
  </mergeCells>
  <pageMargins left="0.7" right="0.7" top="0.75" bottom="0.75" header="0.3" footer="0.3"/>
  <pageSetup paperSize="9" scale="8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D12" sqref="D12"/>
    </sheetView>
  </sheetViews>
  <sheetFormatPr defaultColWidth="9.140625" defaultRowHeight="14.25"/>
  <cols>
    <col min="1" max="1" width="5.42578125" style="1" customWidth="1"/>
    <col min="2" max="2" width="31.28515625" style="1" customWidth="1"/>
    <col min="3" max="3" width="40.140625" style="1" customWidth="1"/>
    <col min="4" max="4" width="11.85546875" style="1" customWidth="1"/>
    <col min="5" max="5" width="13.5703125" style="1" customWidth="1"/>
    <col min="6" max="16384" width="9.140625" style="1"/>
  </cols>
  <sheetData>
    <row r="3" spans="1:5" ht="15">
      <c r="A3" s="119" t="s">
        <v>156</v>
      </c>
      <c r="B3" s="119"/>
      <c r="C3" s="119"/>
      <c r="D3" s="119"/>
      <c r="E3" s="119"/>
    </row>
    <row r="4" spans="1:5">
      <c r="A4" s="82"/>
      <c r="B4" s="82"/>
      <c r="C4" s="82"/>
      <c r="D4" s="82"/>
      <c r="E4" s="82"/>
    </row>
    <row r="5" spans="1:5">
      <c r="A5" s="82"/>
      <c r="B5" s="82"/>
      <c r="C5" s="82"/>
      <c r="D5" s="82"/>
      <c r="E5" s="82"/>
    </row>
    <row r="6" spans="1:5">
      <c r="A6" s="82"/>
      <c r="B6" s="82"/>
      <c r="C6" s="82"/>
      <c r="D6" s="82"/>
      <c r="E6" s="82"/>
    </row>
    <row r="7" spans="1:5">
      <c r="A7" s="120" t="s">
        <v>9</v>
      </c>
      <c r="B7" s="121" t="s">
        <v>157</v>
      </c>
      <c r="C7" s="122" t="s">
        <v>145</v>
      </c>
      <c r="D7" s="123"/>
      <c r="E7" s="124" t="s">
        <v>159</v>
      </c>
    </row>
    <row r="8" spans="1:5" ht="36.75" customHeight="1">
      <c r="A8" s="120"/>
      <c r="B8" s="121"/>
      <c r="C8" s="66" t="s">
        <v>144</v>
      </c>
      <c r="D8" s="83" t="s">
        <v>158</v>
      </c>
      <c r="E8" s="125"/>
    </row>
    <row r="9" spans="1:5" ht="77.25" customHeight="1">
      <c r="A9" s="83">
        <v>1</v>
      </c>
      <c r="B9" s="84" t="s">
        <v>371</v>
      </c>
      <c r="C9" s="85" t="s">
        <v>372</v>
      </c>
      <c r="D9" s="83">
        <v>2</v>
      </c>
      <c r="E9" s="86">
        <v>50</v>
      </c>
    </row>
    <row r="10" spans="1:5" ht="66.75" customHeight="1">
      <c r="A10" s="87" t="s">
        <v>160</v>
      </c>
      <c r="B10" s="88" t="s">
        <v>373</v>
      </c>
      <c r="C10" s="84" t="s">
        <v>374</v>
      </c>
      <c r="D10" s="83">
        <v>1</v>
      </c>
      <c r="E10" s="86">
        <v>94.8</v>
      </c>
    </row>
    <row r="11" spans="1:5" ht="69" customHeight="1">
      <c r="A11" s="87" t="s">
        <v>161</v>
      </c>
      <c r="B11" s="89" t="s">
        <v>375</v>
      </c>
      <c r="C11" s="89" t="s">
        <v>376</v>
      </c>
      <c r="D11" s="83">
        <v>1</v>
      </c>
      <c r="E11" s="86">
        <v>200</v>
      </c>
    </row>
    <row r="12" spans="1:5" ht="54" customHeight="1">
      <c r="A12" s="87" t="s">
        <v>162</v>
      </c>
      <c r="B12" s="89" t="s">
        <v>377</v>
      </c>
      <c r="C12" s="84" t="s">
        <v>378</v>
      </c>
      <c r="D12" s="83">
        <v>1</v>
      </c>
      <c r="E12" s="86">
        <v>80</v>
      </c>
    </row>
    <row r="13" spans="1:5" ht="15">
      <c r="A13" s="90"/>
      <c r="B13" s="91" t="s">
        <v>10</v>
      </c>
      <c r="C13" s="90"/>
      <c r="D13" s="90"/>
      <c r="E13" s="92">
        <v>424.8</v>
      </c>
    </row>
    <row r="14" spans="1:5">
      <c r="A14" s="82"/>
      <c r="B14" s="82"/>
      <c r="C14" s="82"/>
      <c r="D14" s="82"/>
      <c r="E14" s="82"/>
    </row>
    <row r="15" spans="1:5">
      <c r="A15" s="82"/>
      <c r="B15" s="82"/>
      <c r="C15" s="82"/>
      <c r="D15" s="82"/>
      <c r="E15" s="82"/>
    </row>
    <row r="16" spans="1:5">
      <c r="A16" s="118" t="s">
        <v>380</v>
      </c>
      <c r="B16" s="118"/>
      <c r="C16" s="118"/>
      <c r="D16" s="118"/>
      <c r="E16" s="118"/>
    </row>
    <row r="17" spans="1:5">
      <c r="A17" s="82"/>
      <c r="B17" s="82"/>
      <c r="C17" s="82"/>
      <c r="D17" s="82"/>
      <c r="E17" s="82"/>
    </row>
    <row r="18" spans="1:5">
      <c r="A18" s="118" t="s">
        <v>381</v>
      </c>
      <c r="B18" s="118"/>
      <c r="C18" s="118"/>
      <c r="D18" s="118"/>
      <c r="E18" s="118"/>
    </row>
  </sheetData>
  <mergeCells count="7">
    <mergeCell ref="A18:E18"/>
    <mergeCell ref="A3:E3"/>
    <mergeCell ref="A7:A8"/>
    <mergeCell ref="B7:B8"/>
    <mergeCell ref="C7:D7"/>
    <mergeCell ref="E7:E8"/>
    <mergeCell ref="A16:E16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F34" sqref="F34"/>
    </sheetView>
  </sheetViews>
  <sheetFormatPr defaultColWidth="9.140625" defaultRowHeight="14.25"/>
  <cols>
    <col min="1" max="1" width="26.5703125" style="1" customWidth="1"/>
    <col min="2" max="2" width="18.5703125" style="1" customWidth="1"/>
    <col min="3" max="3" width="17.28515625" style="1" customWidth="1"/>
    <col min="4" max="4" width="15.7109375" style="1" customWidth="1"/>
    <col min="5" max="5" width="16.42578125" style="1" customWidth="1"/>
    <col min="6" max="6" width="18.42578125" style="1" customWidth="1"/>
    <col min="7" max="7" width="16.42578125" style="1" customWidth="1"/>
    <col min="8" max="16384" width="9.140625" style="1"/>
  </cols>
  <sheetData>
    <row r="3" spans="1:7">
      <c r="A3" s="1" t="s">
        <v>153</v>
      </c>
    </row>
    <row r="6" spans="1:7">
      <c r="A6" s="126" t="s">
        <v>150</v>
      </c>
      <c r="B6" s="126">
        <v>2014</v>
      </c>
      <c r="C6" s="126"/>
      <c r="D6" s="126">
        <v>2015</v>
      </c>
      <c r="E6" s="126"/>
      <c r="F6" s="126">
        <v>2016</v>
      </c>
      <c r="G6" s="126"/>
    </row>
    <row r="7" spans="1:7" ht="28.5">
      <c r="A7" s="126"/>
      <c r="B7" s="28" t="s">
        <v>151</v>
      </c>
      <c r="C7" s="28" t="s">
        <v>152</v>
      </c>
      <c r="D7" s="28" t="s">
        <v>151</v>
      </c>
      <c r="E7" s="28" t="s">
        <v>152</v>
      </c>
      <c r="F7" s="28" t="s">
        <v>151</v>
      </c>
      <c r="G7" s="29" t="s">
        <v>152</v>
      </c>
    </row>
    <row r="8" spans="1:7">
      <c r="A8" s="4"/>
      <c r="B8" s="4"/>
      <c r="C8" s="4"/>
      <c r="D8" s="4"/>
      <c r="E8" s="4"/>
      <c r="F8" s="4"/>
      <c r="G8" s="4"/>
    </row>
    <row r="9" spans="1:7" ht="15">
      <c r="A9" s="5" t="s">
        <v>10</v>
      </c>
      <c r="B9" s="5"/>
      <c r="C9" s="5"/>
      <c r="D9" s="5"/>
      <c r="E9" s="5"/>
      <c r="F9" s="5"/>
      <c r="G9" s="5"/>
    </row>
  </sheetData>
  <mergeCells count="4">
    <mergeCell ref="B6:C6"/>
    <mergeCell ref="D6:E6"/>
    <mergeCell ref="F6:G6"/>
    <mergeCell ref="A6:A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Тэтгэвэр 1</vt:lpstr>
      <vt:lpstr>Тэтгэвэр 2</vt:lpstr>
      <vt:lpstr>Нэгтгэл</vt:lpstr>
      <vt:lpstr>Цалин</vt:lpstr>
      <vt:lpstr>Унаа хоол</vt:lpstr>
      <vt:lpstr>Бараа үйлчилгээ</vt:lpstr>
      <vt:lpstr>Хөтөлбөр, хүрэх үр дүн</vt:lpstr>
      <vt:lpstr>Хэсгийн ахлагч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2015-07-29T00:48:09Z</dcterms:modified>
</cp:coreProperties>
</file>