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100" yWindow="180" windowWidth="14805" windowHeight="7770" activeTab="5"/>
  </bookViews>
  <sheets>
    <sheet name="Зардлын товчоо" sheetId="1" r:id="rId1"/>
    <sheet name="Цалин" sheetId="7" r:id="rId2"/>
    <sheet name="Hool unaa" sheetId="10" r:id="rId3"/>
    <sheet name="бараа үйлчилгээ зардал" sheetId="4" r:id="rId4"/>
    <sheet name="sheet6" sheetId="11" r:id="rId5"/>
    <sheet name="Өндөр настан" sheetId="3" r:id="rId6"/>
  </sheets>
  <calcPr calcId="144525"/>
</workbook>
</file>

<file path=xl/calcChain.xml><?xml version="1.0" encoding="utf-8"?>
<calcChain xmlns="http://schemas.openxmlformats.org/spreadsheetml/2006/main">
  <c r="C115" i="4" l="1"/>
  <c r="F26" i="1"/>
  <c r="F18" i="1"/>
  <c r="F13" i="1"/>
  <c r="E7" i="11"/>
  <c r="E8" i="11"/>
  <c r="E9" i="11"/>
  <c r="E10" i="11"/>
  <c r="E11" i="11"/>
  <c r="E12" i="11"/>
  <c r="E13" i="11"/>
  <c r="F17" i="1"/>
  <c r="F15" i="1"/>
  <c r="F14" i="1"/>
  <c r="E14" i="11" l="1"/>
  <c r="H23" i="7"/>
  <c r="F37" i="1"/>
  <c r="C14" i="11"/>
  <c r="C37" i="1" l="1"/>
  <c r="C26" i="1"/>
  <c r="E28" i="1" l="1"/>
  <c r="E29" i="1"/>
  <c r="E30" i="1"/>
  <c r="E31" i="1"/>
  <c r="E32" i="1"/>
  <c r="E33" i="1"/>
  <c r="E34" i="1"/>
  <c r="E35" i="1"/>
  <c r="E3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27" i="1"/>
  <c r="F22" i="7" l="1"/>
  <c r="F21" i="7"/>
  <c r="F14" i="7"/>
  <c r="E23" i="7"/>
  <c r="C74" i="1"/>
  <c r="C19" i="1"/>
  <c r="C18" i="1" s="1"/>
  <c r="C13" i="1"/>
  <c r="D13" i="1"/>
  <c r="D19" i="1"/>
  <c r="D18" i="1" s="1"/>
  <c r="D37" i="1"/>
  <c r="D74" i="1"/>
  <c r="D26" i="1" l="1"/>
  <c r="E37" i="1"/>
  <c r="C12" i="1"/>
  <c r="C11" i="1" s="1"/>
  <c r="C10" i="1" s="1"/>
  <c r="C68" i="1" s="1"/>
  <c r="C72" i="1" s="1"/>
  <c r="D12" i="1"/>
  <c r="D11" i="1" s="1"/>
  <c r="D10" i="1" s="1"/>
  <c r="D72" i="1" s="1"/>
  <c r="F6" i="7"/>
  <c r="G5" i="10"/>
  <c r="F15" i="7"/>
  <c r="G14" i="7"/>
  <c r="H14" i="7" s="1"/>
  <c r="F13" i="7"/>
  <c r="F12" i="7"/>
  <c r="F11" i="7"/>
  <c r="F8" i="7"/>
  <c r="F9" i="7"/>
  <c r="F7" i="7"/>
  <c r="F12" i="4" l="1"/>
  <c r="F151" i="4"/>
  <c r="F153" i="4" s="1"/>
  <c r="F130" i="4"/>
  <c r="F115" i="4"/>
  <c r="F101" i="4"/>
  <c r="F100" i="4"/>
  <c r="G22" i="7"/>
  <c r="H22" i="7" s="1"/>
  <c r="G20" i="7"/>
  <c r="H20" i="7" s="1"/>
  <c r="G21" i="7"/>
  <c r="H21" i="7" s="1"/>
  <c r="F17" i="7"/>
  <c r="G17" i="7" s="1"/>
  <c r="H17" i="7" s="1"/>
  <c r="G12" i="7"/>
  <c r="H12" i="7" s="1"/>
  <c r="G9" i="7"/>
  <c r="H9" i="7" s="1"/>
  <c r="G8" i="7"/>
  <c r="H8" i="7" s="1"/>
  <c r="G7" i="7"/>
  <c r="H7" i="7" s="1"/>
  <c r="G6" i="7"/>
  <c r="H6" i="7" s="1"/>
  <c r="H19" i="7"/>
  <c r="G10" i="7"/>
  <c r="H10" i="7" s="1"/>
  <c r="G11" i="7"/>
  <c r="H11" i="7" s="1"/>
  <c r="G13" i="7"/>
  <c r="H13" i="7" s="1"/>
  <c r="G16" i="7"/>
  <c r="H16" i="7" s="1"/>
  <c r="G18" i="7"/>
  <c r="H18" i="7" s="1"/>
  <c r="G19" i="7"/>
  <c r="F5" i="7"/>
  <c r="F23" i="10"/>
  <c r="G8" i="10"/>
  <c r="G9" i="10"/>
  <c r="G10" i="10"/>
  <c r="G11" i="10"/>
  <c r="G12" i="10"/>
  <c r="G13" i="10"/>
  <c r="G16" i="10"/>
  <c r="G17" i="10"/>
  <c r="G18" i="10"/>
  <c r="G19" i="10"/>
  <c r="G20" i="10"/>
  <c r="G21" i="10"/>
  <c r="D141" i="4"/>
  <c r="F141" i="4"/>
  <c r="C141" i="4"/>
  <c r="D131" i="4"/>
  <c r="F131" i="4"/>
  <c r="C131" i="4"/>
  <c r="E113" i="4"/>
  <c r="E112" i="4"/>
  <c r="G39" i="1"/>
  <c r="H39" i="1" s="1"/>
  <c r="G40" i="1"/>
  <c r="H40" i="1" s="1"/>
  <c r="G41" i="1"/>
  <c r="H41" i="1" s="1"/>
  <c r="G42" i="1"/>
  <c r="H42" i="1" s="1"/>
  <c r="G38" i="1"/>
  <c r="H38" i="1" s="1"/>
  <c r="D105" i="4"/>
  <c r="B26" i="1"/>
  <c r="C105" i="4"/>
  <c r="C52" i="4"/>
  <c r="D52" i="4"/>
  <c r="E52" i="4" s="1"/>
  <c r="C54" i="4"/>
  <c r="E93" i="4"/>
  <c r="E92" i="4"/>
  <c r="E85" i="4"/>
  <c r="E84" i="4"/>
  <c r="E79" i="4"/>
  <c r="E80" i="4"/>
  <c r="E78" i="4"/>
  <c r="E75" i="4"/>
  <c r="E76" i="4"/>
  <c r="E77" i="4"/>
  <c r="E74" i="4"/>
  <c r="E57" i="4"/>
  <c r="D50" i="4"/>
  <c r="D47" i="4"/>
  <c r="E46" i="4"/>
  <c r="E48" i="4"/>
  <c r="E49" i="4"/>
  <c r="E50" i="4"/>
  <c r="E51" i="4"/>
  <c r="E53" i="4"/>
  <c r="E55" i="4"/>
  <c r="E45" i="4"/>
  <c r="C12" i="4"/>
  <c r="D43" i="4"/>
  <c r="F43" i="4"/>
  <c r="C43" i="4"/>
  <c r="D64" i="4"/>
  <c r="F64" i="4"/>
  <c r="C64" i="4"/>
  <c r="D82" i="4"/>
  <c r="F82" i="4"/>
  <c r="C82" i="4"/>
  <c r="D90" i="4"/>
  <c r="F90" i="4"/>
  <c r="C90" i="4"/>
  <c r="D101" i="4"/>
  <c r="C101" i="4"/>
  <c r="F94" i="4"/>
  <c r="F86" i="4"/>
  <c r="F89" i="4"/>
  <c r="F47" i="4"/>
  <c r="F50" i="4"/>
  <c r="F52" i="4"/>
  <c r="F54" i="4"/>
  <c r="D39" i="4"/>
  <c r="F39" i="4"/>
  <c r="C39" i="4"/>
  <c r="C10" i="4"/>
  <c r="D12" i="4"/>
  <c r="F10" i="4"/>
  <c r="F23" i="7" l="1"/>
  <c r="G22" i="10"/>
  <c r="G14" i="10"/>
  <c r="G6" i="10"/>
  <c r="G5" i="7"/>
  <c r="H5" i="7" s="1"/>
  <c r="E23" i="10"/>
  <c r="G15" i="10"/>
  <c r="G7" i="10"/>
  <c r="H37" i="1"/>
  <c r="G37" i="1"/>
  <c r="G15" i="7"/>
  <c r="H15" i="7" s="1"/>
  <c r="F105" i="4"/>
  <c r="B68" i="1"/>
  <c r="B19" i="1"/>
  <c r="B18" i="1" s="1"/>
  <c r="B74" i="1"/>
  <c r="E72" i="1"/>
  <c r="E71" i="1"/>
  <c r="E15" i="1"/>
  <c r="E105" i="4"/>
  <c r="B13" i="1"/>
  <c r="F78" i="4"/>
  <c r="D151" i="4"/>
  <c r="D153" i="4" s="1"/>
  <c r="C151" i="4"/>
  <c r="C153" i="4" s="1"/>
  <c r="C125" i="4"/>
  <c r="G61" i="1"/>
  <c r="H61" i="1" s="1"/>
  <c r="G51" i="1"/>
  <c r="G52" i="1"/>
  <c r="G53" i="1"/>
  <c r="G54" i="1"/>
  <c r="G55" i="1"/>
  <c r="G56" i="1"/>
  <c r="G57" i="1"/>
  <c r="G58" i="1"/>
  <c r="H58" i="1" s="1"/>
  <c r="G27" i="1"/>
  <c r="G14" i="1"/>
  <c r="G23" i="10" l="1"/>
  <c r="G23" i="7"/>
  <c r="B12" i="1"/>
  <c r="B11" i="1" s="1"/>
  <c r="B10" i="1" s="1"/>
  <c r="F21" i="1" l="1"/>
  <c r="F23" i="1"/>
  <c r="F24" i="1"/>
  <c r="F22" i="1"/>
  <c r="F20" i="1"/>
  <c r="G65" i="1"/>
  <c r="H65" i="1" s="1"/>
  <c r="E65" i="1"/>
  <c r="E151" i="4" s="1"/>
  <c r="E153" i="4" s="1"/>
  <c r="E70" i="1"/>
  <c r="E68" i="1" s="1"/>
  <c r="G50" i="1"/>
  <c r="H50" i="1" s="1"/>
  <c r="E131" i="4"/>
  <c r="G60" i="1"/>
  <c r="H60" i="1" s="1"/>
  <c r="E141" i="4"/>
  <c r="C140" i="4"/>
  <c r="C154" i="4"/>
  <c r="F72" i="4"/>
  <c r="D72" i="4"/>
  <c r="F17" i="4"/>
  <c r="F19" i="1" l="1"/>
  <c r="D17" i="4" l="1"/>
  <c r="E47" i="4"/>
  <c r="F56" i="4"/>
  <c r="D54" i="4"/>
  <c r="D140" i="4"/>
  <c r="D136" i="4"/>
  <c r="D125" i="4"/>
  <c r="F110" i="4"/>
  <c r="D110" i="4"/>
  <c r="D115" i="4"/>
  <c r="E10" i="4"/>
  <c r="D10" i="4"/>
  <c r="D11" i="4" s="1"/>
  <c r="E74" i="1"/>
  <c r="F74" i="1"/>
  <c r="G74" i="1"/>
  <c r="H74" i="1"/>
  <c r="E64" i="4"/>
  <c r="E72" i="4"/>
  <c r="E82" i="4"/>
  <c r="E90" i="4"/>
  <c r="E101" i="4"/>
  <c r="E110" i="4"/>
  <c r="E115" i="4"/>
  <c r="E125" i="4"/>
  <c r="E136" i="4"/>
  <c r="E20" i="1"/>
  <c r="E21" i="1"/>
  <c r="E22" i="1"/>
  <c r="E23" i="1"/>
  <c r="E24" i="1"/>
  <c r="E17" i="1"/>
  <c r="E14" i="1"/>
  <c r="E19" i="1" l="1"/>
  <c r="E18" i="1" s="1"/>
  <c r="E26" i="1"/>
  <c r="E17" i="4"/>
  <c r="D154" i="4"/>
  <c r="E12" i="4"/>
  <c r="E43" i="4"/>
  <c r="E39" i="4"/>
  <c r="D56" i="4"/>
  <c r="E56" i="4" s="1"/>
  <c r="E54" i="4"/>
  <c r="F140" i="4"/>
  <c r="G46" i="1"/>
  <c r="H46" i="1" s="1"/>
  <c r="E140" i="4"/>
  <c r="E154" i="4" l="1"/>
  <c r="E11" i="4"/>
  <c r="G17" i="1"/>
  <c r="H17" i="1" s="1"/>
  <c r="G47" i="1"/>
  <c r="H47" i="1" s="1"/>
  <c r="F125" i="4"/>
  <c r="F34" i="1"/>
  <c r="G34" i="1" s="1"/>
  <c r="H34" i="1" s="1"/>
  <c r="H25" i="1"/>
  <c r="G35" i="1"/>
  <c r="H35" i="1" s="1"/>
  <c r="G43" i="1"/>
  <c r="H43" i="1" s="1"/>
  <c r="G45" i="1"/>
  <c r="G15" i="1"/>
  <c r="H15" i="1" s="1"/>
  <c r="G28" i="1"/>
  <c r="F29" i="1"/>
  <c r="G31" i="1"/>
  <c r="G32" i="1"/>
  <c r="H32" i="1" s="1"/>
  <c r="F44" i="1"/>
  <c r="G44" i="1" s="1"/>
  <c r="H44" i="1" s="1"/>
  <c r="F48" i="1"/>
  <c r="G49" i="1"/>
  <c r="H49" i="1" s="1"/>
  <c r="E13" i="1"/>
  <c r="H16" i="1"/>
  <c r="H45" i="1" l="1"/>
  <c r="H28" i="1"/>
  <c r="G29" i="1"/>
  <c r="H29" i="1" s="1"/>
  <c r="H31" i="1"/>
  <c r="G13" i="1"/>
  <c r="G20" i="1" s="1"/>
  <c r="H27" i="1"/>
  <c r="G48" i="1"/>
  <c r="H48" i="1" s="1"/>
  <c r="F136" i="4"/>
  <c r="F154" i="4" s="1"/>
  <c r="G36" i="1"/>
  <c r="H36" i="1" s="1"/>
  <c r="G30" i="1"/>
  <c r="H30" i="1" s="1"/>
  <c r="G33" i="1"/>
  <c r="H33" i="1" s="1"/>
  <c r="E12" i="1"/>
  <c r="E11" i="1" s="1"/>
  <c r="G26" i="1" l="1"/>
  <c r="H26" i="1"/>
  <c r="E10" i="1"/>
  <c r="H14" i="1"/>
  <c r="H13" i="1" s="1"/>
  <c r="H20" i="1" s="1"/>
  <c r="G24" i="1"/>
  <c r="G23" i="1"/>
  <c r="G22" i="1"/>
  <c r="G21" i="1"/>
  <c r="G19" i="1" s="1"/>
  <c r="G18" i="1" l="1"/>
  <c r="G12" i="1" s="1"/>
  <c r="G11" i="1" s="1"/>
  <c r="H21" i="1"/>
  <c r="H19" i="1" s="1"/>
  <c r="H23" i="1"/>
  <c r="H22" i="1"/>
  <c r="H24" i="1"/>
  <c r="G10" i="1" l="1"/>
  <c r="G72" i="1" s="1"/>
  <c r="G68" i="1" s="1"/>
  <c r="F12" i="1"/>
  <c r="F11" i="1" s="1"/>
  <c r="H18" i="1" l="1"/>
  <c r="H12" i="1" s="1"/>
  <c r="H11" i="1" s="1"/>
  <c r="F10" i="1"/>
  <c r="F72" i="1" s="1"/>
  <c r="F68" i="1" s="1"/>
  <c r="H10" i="1" l="1"/>
  <c r="H72" i="1" s="1"/>
  <c r="H68" i="1" s="1"/>
</calcChain>
</file>

<file path=xl/comments1.xml><?xml version="1.0" encoding="utf-8"?>
<comments xmlns="http://schemas.openxmlformats.org/spreadsheetml/2006/main">
  <authors>
    <author>Author</author>
  </authors>
  <commentList>
    <comment ref="B102" authorId="0">
      <text>
        <r>
          <rPr>
            <b/>
            <sz val="8"/>
            <color indexed="81"/>
            <rFont val="Tahoma"/>
            <family val="2"/>
          </rPr>
          <t>цэвэрлэгээний материалын зардал орно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хоолны хөнгөлөлт орох эсэхийг тодруулах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<sst xmlns="http://schemas.openxmlformats.org/spreadsheetml/2006/main" count="404" uniqueCount="311">
  <si>
    <t xml:space="preserve">     I.  НИЙТ ЗАРЛАГА ба ЦЭВЭР ЗЭЭЛИЙН ДҮН</t>
  </si>
  <si>
    <t xml:space="preserve">    II.  НИЙТ ЗАРЛАГЫН ДҮН</t>
  </si>
  <si>
    <t xml:space="preserve">       IV. УРСГАЛ ЗАРДЛЫН ДҮН</t>
  </si>
  <si>
    <t xml:space="preserve">          Бараа, үйлчилгээний зардал</t>
  </si>
  <si>
    <t xml:space="preserve">             Цалин, хєлс болон нэмэгдэл урамшил</t>
  </si>
  <si>
    <t xml:space="preserve">                Үндсэн цалин</t>
  </si>
  <si>
    <t xml:space="preserve">                Нэмэгдэл, урамшил</t>
  </si>
  <si>
    <t xml:space="preserve">                Гэрээт ажлын цалин</t>
  </si>
  <si>
    <t xml:space="preserve">                Унаа, хоолны хєнгєлєлт</t>
  </si>
  <si>
    <t xml:space="preserve">             Ажил олгогчоос нийгмийн даатгалд тєлєх шимтгэл</t>
  </si>
  <si>
    <t xml:space="preserve">                Тэтгэвэp, тэтгэмжийн даатгалын шимтгэл</t>
  </si>
  <si>
    <t xml:space="preserve">                   Тэтгэврийн даатгал</t>
  </si>
  <si>
    <t xml:space="preserve">                   Тэтгэмжийн даатгал</t>
  </si>
  <si>
    <t xml:space="preserve">                   ҮОМШ євчний даатгал</t>
  </si>
  <si>
    <t xml:space="preserve">                   Ажилгүйдлийн даатгал</t>
  </si>
  <si>
    <t xml:space="preserve">                Эpүүл мэндийн даатгалын хуpаамж</t>
  </si>
  <si>
    <t xml:space="preserve">                   Байгууллага тєлєх ЭМД-лын хуpаамж</t>
  </si>
  <si>
    <t xml:space="preserve">             Бараа, үйлчилгээний бусад зардал</t>
  </si>
  <si>
    <t xml:space="preserve">                Бичиг хэрэг</t>
  </si>
  <si>
    <t xml:space="preserve">                Гэрэл цахилгаан</t>
  </si>
  <si>
    <t xml:space="preserve">                Түлш, халаалт</t>
  </si>
  <si>
    <t xml:space="preserve">                Тээвэр (шатахуун)</t>
  </si>
  <si>
    <t xml:space="preserve">                Шуудан, холбоо</t>
  </si>
  <si>
    <t xml:space="preserve">                Цэвэр, бохир ус</t>
  </si>
  <si>
    <t xml:space="preserve">                Дотоод албан томилолт</t>
  </si>
  <si>
    <t xml:space="preserve">                Гадаад томилолт (аpга хэмжээ)</t>
  </si>
  <si>
    <t xml:space="preserve">                Ном, хэвлэл авах</t>
  </si>
  <si>
    <t xml:space="preserve">                Хичээл, үйлдвэрлэлийн дадлага хийх</t>
  </si>
  <si>
    <t xml:space="preserve">                Эд хогшил худалдан авах</t>
  </si>
  <si>
    <t xml:space="preserve">                Нормын хувцас, зєєлєн эдлэл</t>
  </si>
  <si>
    <t xml:space="preserve">                Хоол</t>
  </si>
  <si>
    <t xml:space="preserve">                Урсгал засвар</t>
  </si>
  <si>
    <t xml:space="preserve">                Тєлбєр хураамж болон бусад зардал</t>
  </si>
  <si>
    <t xml:space="preserve">                Байрны түрээсийн хєлс</t>
  </si>
  <si>
    <t xml:space="preserve">                Хаpуул хамгаалалтын заpдал</t>
  </si>
  <si>
    <t xml:space="preserve">       АЖИЛЛАГСАД БҮГД</t>
  </si>
  <si>
    <t xml:space="preserve">          Удирдах ажилтан</t>
  </si>
  <si>
    <t xml:space="preserve">          Гїйцэтгэх ажилтан</t>
  </si>
  <si>
    <t xml:space="preserve">          Үйлчлэх ажилтан</t>
  </si>
  <si>
    <t xml:space="preserve">         Гэрээт ажилтан</t>
  </si>
  <si>
    <t>Үзүүлэлт</t>
  </si>
  <si>
    <t>Хүлээгдэж буй гүйцэтгэл</t>
  </si>
  <si>
    <t>Төсвийн төслийн санал, таамаглал</t>
  </si>
  <si>
    <t>/мянган төгрөгөөр/</t>
  </si>
  <si>
    <t>Тодотгож Батлагдсан төсөв</t>
  </si>
  <si>
    <t>Д/д</t>
  </si>
  <si>
    <t>Овог нэр</t>
  </si>
  <si>
    <t>Албан тушаал</t>
  </si>
  <si>
    <t>Үндсэн цалин</t>
  </si>
  <si>
    <t>Нэмэгдэл цалин</t>
  </si>
  <si>
    <t>№</t>
  </si>
  <si>
    <t xml:space="preserve">Овог нэр </t>
  </si>
  <si>
    <t>Регистирийн дугаар</t>
  </si>
  <si>
    <t>Ажлын зэрэглэл</t>
  </si>
  <si>
    <t>Цалин</t>
  </si>
  <si>
    <t>Нэмэгдэл</t>
  </si>
  <si>
    <t>Засгийн газрын тогтоолоор олгох тэтгэмж</t>
  </si>
  <si>
    <t>Дүн</t>
  </si>
  <si>
    <t>Сарын цалингийн сан</t>
  </si>
  <si>
    <t>Жилийн цалингийн сан</t>
  </si>
  <si>
    <t>Албан тушаалын ангилал зэрэглэл</t>
  </si>
  <si>
    <t>Зардлын зүйл анги</t>
  </si>
  <si>
    <t xml:space="preserve">                   Áè÷èã õýðýã</t>
  </si>
  <si>
    <t>Бичиг хэргийн ажилтны тоо</t>
  </si>
  <si>
    <t>Нэг ажилтаны жилд хэрэглэх бичиг хэргийн зардал</t>
  </si>
  <si>
    <t xml:space="preserve">                   Ãýðýë öàõèëãààí</t>
  </si>
  <si>
    <t xml:space="preserve">Нэг квт цахилгааны үнэ </t>
  </si>
  <si>
    <t xml:space="preserve">                   Ò¿ëø, õàëààëò</t>
  </si>
  <si>
    <t>Нэг кèëî êàëîðèéí ¿íý</t>
  </si>
  <si>
    <t>Халаалтын хугацаа (сараар)</t>
  </si>
  <si>
    <t xml:space="preserve">                   Òýýâýð (øàòàõóóí)</t>
  </si>
  <si>
    <t xml:space="preserve">Байгууллагын өөрийн автомашины тоо бүгд </t>
  </si>
  <si>
    <t xml:space="preserve">               Суудлын автомашин</t>
  </si>
  <si>
    <t xml:space="preserve">               Мотоцикл</t>
  </si>
  <si>
    <t xml:space="preserve">               Ачааны автомашин</t>
  </si>
  <si>
    <t>Гүйлтийн 100 км-т зарцуулах шатахууны дундаж норм (литр)</t>
  </si>
  <si>
    <t>Шатахууны жилийн нийт хэрэгцээ (литр)</t>
  </si>
  <si>
    <t>Нэг литр шатахууны дундаж үнэ</t>
  </si>
  <si>
    <t>Тослох материалын нийт хэрэгцээ</t>
  </si>
  <si>
    <t>Тослох материалын нэгæèéí дундаж үнэ</t>
  </si>
  <si>
    <t xml:space="preserve">Тослох материалын нийт зардал </t>
  </si>
  <si>
    <t xml:space="preserve">                   Øóóäàí, õîëáîî</t>
  </si>
  <si>
    <t>àëáàí бичгийн тоо</t>
  </si>
  <si>
    <t>нэг àëáàí бичгийн дундаж çàðäàë</t>
  </si>
  <si>
    <t xml:space="preserve">Шуудангийн нийт зардал </t>
  </si>
  <si>
    <t>Телефон утасны тоо</t>
  </si>
  <si>
    <t xml:space="preserve">Телефон утасны сарын суурь хураамж </t>
  </si>
  <si>
    <t xml:space="preserve">Телефон утасны жилийн суурь хураамж </t>
  </si>
  <si>
    <t xml:space="preserve">Телефон ярианы сарын дундаж зардал </t>
  </si>
  <si>
    <t xml:space="preserve">Телефон ярианы жилийн дундаж зардал </t>
  </si>
  <si>
    <t>Иíòåðíýòèéí сарын ñóóðü õóðààìæ</t>
  </si>
  <si>
    <t xml:space="preserve">Иíòåðíýòèéí жилийн ñóóðü õóðààìæ </t>
  </si>
  <si>
    <t xml:space="preserve">Иíòåðíýòийн сарын дундаж зардал </t>
  </si>
  <si>
    <t>Интернэтийн нийт зардал</t>
  </si>
  <si>
    <t>С¿ëæýýíèé çàñâàðûí çàðäàë</t>
  </si>
  <si>
    <t>Òåëåâèçèéí òîî</t>
  </si>
  <si>
    <t>Òåëåâèçèéí ñàðûí õóðààìæ</t>
  </si>
  <si>
    <t>Òåëåâèçèéí æèëèéí õóðààìæ</t>
  </si>
  <si>
    <t>Øóãàìûí ðàäèîíû òîî</t>
  </si>
  <si>
    <t>Øóãàìûí ðàäèîíû ñàðûí õóðààìæ</t>
  </si>
  <si>
    <t>Øóãàìûí ðàäèîíû æèëèéí õóðààìæ</t>
  </si>
  <si>
    <t xml:space="preserve">                   Öýâýð, áîõèð óñ</t>
  </si>
  <si>
    <t>Нэг куб метр цэвэр усны үнэ</t>
  </si>
  <si>
    <t>Цэвэр усны нийт зардал</t>
  </si>
  <si>
    <t>Нэг куб метр бохир усны үнэ</t>
  </si>
  <si>
    <t>Бохир усны нийт зардал</t>
  </si>
  <si>
    <t xml:space="preserve">                   Äîòîîä àëáàí òîìèëîëò</t>
  </si>
  <si>
    <t>Албан томилолтоор ажиллагсадын тоо бүгд</t>
  </si>
  <si>
    <t>Нэг ажилтны томилолтын дундаж хугацаа</t>
  </si>
  <si>
    <t xml:space="preserve">Томилолтын нийт хүн хоног </t>
  </si>
  <si>
    <t>Нэг хүн хоногт ноогдох зардал</t>
  </si>
  <si>
    <t>Томилолтын нийт зардал</t>
  </si>
  <si>
    <t xml:space="preserve">Замын зардал </t>
  </si>
  <si>
    <t>Дотоодын сургалт, семинар, хурал, зөвлөгөөнд оролцогчдын зардал (задаргаа тооцоогоор)</t>
  </si>
  <si>
    <t>Алсын дуудлагын томилолтын зардал (задаргаа тооцоогоор)</t>
  </si>
  <si>
    <t>ДОТООД АЛБАН ТОМИЛОЛТЫН ЗАРДЛЫН ДҮН</t>
  </si>
  <si>
    <t xml:space="preserve">                   Íîì, õýâëýë àâàõ</t>
  </si>
  <si>
    <t>Албан хэрэгцээний тогтмол хэвлэлийн тоо</t>
  </si>
  <si>
    <t>Албан хэрэгцээний тогтмол хэвлэлийн дундаж үнэ</t>
  </si>
  <si>
    <t xml:space="preserve">Албан хэрэгцээний тогтмол хэвлэл захиалах нийт зардал </t>
  </si>
  <si>
    <t>Эргэн мэдээллийн товхимолын тоо ширхэг</t>
  </si>
  <si>
    <t>Эргэн мэдээллийн товхимолын нэгжийн үнэ</t>
  </si>
  <si>
    <t>Эргэн мэдээллийн товхимолын нийт зардал</t>
  </si>
  <si>
    <t>НОМ, ХЭВЛЭЛ АВАХ ЗАРДЛЫН ДҮН</t>
  </si>
  <si>
    <t xml:space="preserve">                   Õè÷ýýë, ¿éëäâýðëýëèéí äàäëàãà õèéõ</t>
  </si>
  <si>
    <t>Мэргэжилт дээшлүүлэх сургалтад хамрагдах хүний тоо</t>
  </si>
  <si>
    <t>Мэргэжилт дээшлүүлэх сургалтын нэг хүнд ноогдох дундаж зардал</t>
  </si>
  <si>
    <t>Мэргэжилт дээшлүүлэх сургалтын нийт зардал</t>
  </si>
  <si>
    <t>Зайны сургалтад хамрагдах хүний тоо</t>
  </si>
  <si>
    <t>Зайны сургалтын нэг хүнд ноогдох дундаж зардал</t>
  </si>
  <si>
    <t>Зайны сургалтын нийт зардал</t>
  </si>
  <si>
    <t>Ажлын байрнû сургалтад хамрагдах хүний тоо</t>
  </si>
  <si>
    <t>Ажлын байрнû сургалтын нэг хүнд ноогдох дундаж зардал</t>
  </si>
  <si>
    <t>Ажлын байрны сургалтын нийт зардал</t>
  </si>
  <si>
    <t>ХИЧЭЭЛ, ҮЙЛДВЭРЛЭЛИЙН ДАДЛАГА ХИЙХ ЗАРДЛЫН ДҮН</t>
  </si>
  <si>
    <t xml:space="preserve">                   Ýä õîãøèë õóäàëäàí àâàõ</t>
  </si>
  <si>
    <t>Хангамжийн материал авах зардал  (задаргаа тооцоогоор)</t>
  </si>
  <si>
    <t>Аж ахуйн эд хогшил авах зардал (задаргаа тооцоогоор)</t>
  </si>
  <si>
    <t>ЭД ХОГШИЛ ХУДАЛДАН АВАХ ЗАРДЛЫН ДҮН</t>
  </si>
  <si>
    <t xml:space="preserve">                   Íîðìûí õóâöàñ, çººëºí ýäëýë</t>
  </si>
  <si>
    <t>Хөдөлмөр хамгааллын хувцас, хэрэгсэл авах зардал(задаргаа тооцоогоор)       - ìÿí.òºã</t>
  </si>
  <si>
    <t>Эмнэлгийн зөөлөн эдлэл авах зардал(задаргаа тооцоогоор)</t>
  </si>
  <si>
    <t>Нормын сүүний зардал   - ìÿí.òºã</t>
  </si>
  <si>
    <t>НОРМЫН ХУВЦАС, ЗӨӨЛӨН ЭДЛЭЛИЙН ЗАРДЛЫН ДҮН</t>
  </si>
  <si>
    <t xml:space="preserve">                   Óðñãàë çàñâàð</t>
  </si>
  <si>
    <t>Барилга, сантехникийн засварын зардал</t>
  </si>
  <si>
    <t>Тоног төхөөрөмж, багаж хэрэгслийн засварын зардал</t>
  </si>
  <si>
    <t>Автомашины засвар, үйлчилгээний зардал</t>
  </si>
  <si>
    <t>УРСГАЛ ЗАСВАРЫН ЗАРДЛЫН ДҮН</t>
  </si>
  <si>
    <t xml:space="preserve">                   Òºëáºð õóðààìæ áîëîí áóñàä çàðäàë</t>
  </si>
  <si>
    <t>Авто ба өөрөө явагч хэрэгслийн татвар</t>
  </si>
  <si>
    <t>Авто ба өөрөө явагч хэрэгслийн даатгал</t>
  </si>
  <si>
    <t>Зөвшөөрлын хураамж</t>
  </si>
  <si>
    <t>Авто ба өөрөө явагч хэрэгслийн оношлогоо</t>
  </si>
  <si>
    <t>Магадлан итгэмжлэлийн төлбөр</t>
  </si>
  <si>
    <t>Аóäèòûí òºëáºð</t>
  </si>
  <si>
    <t>Бàíêíû òºëáºð, õóðààìæ</t>
  </si>
  <si>
    <t>Àриутгал, хогны зардал</t>
  </si>
  <si>
    <t>ТӨЛБӨР ХУРААМЖ БОЛОН БУСАД ЗАРДЛЫН ДҮН</t>
  </si>
  <si>
    <t xml:space="preserve">                   Áèåèéí òàìèðûí óðàëäààí, òýìöýýí</t>
  </si>
  <si>
    <t>Уралдаан тэмцээнд оролцогчдын тоо</t>
  </si>
  <si>
    <t>Нэг оролцогчийн дундаж хугацаа</t>
  </si>
  <si>
    <t>Уралдаан тэмцээнд оролцох нийт хүн хоног</t>
  </si>
  <si>
    <t>БИЕИЙН ТАМИРЫН УРАЛДААН, ТЭМЦЭЭНИЙ ЗАРДЛЫН ДҮН</t>
  </si>
  <si>
    <t xml:space="preserve">                   Áàéðíû ò¿ðýýñèéí õºëñ</t>
  </si>
  <si>
    <t>Түрээсэлсэн талбайн хэмжээ (кв.м)</t>
  </si>
  <si>
    <t>Нэг кв.м талбайн түрээсийн сарын хөлс</t>
  </si>
  <si>
    <t>Жилд түрээслэх хугацаа (сараар)</t>
  </si>
  <si>
    <t>БАЙРНЫ ТҮРЭЭСИЙН ЗАРДЛЫН ДҮН</t>
  </si>
  <si>
    <t>Õºòºëáºð áîëîí òºñëèéí äîòîîä óðñãàë çàðäàë</t>
  </si>
  <si>
    <t>Íýã èðãýíä íîîãäîõ çàðäàë</t>
  </si>
  <si>
    <t>Íèéò õ¿í àìûí ñòàòèñòèê òîî</t>
  </si>
  <si>
    <t>Õºòºëáºð áîëîí òºñëèéí äîòîîä óðñãàë çàðäëûí Ä¯Í</t>
  </si>
  <si>
    <t>Òºðèéí ºìíººñ ã¿éöýòã¿¿ëñýí àæèë ¿éë÷èëãýýíèé õºëñ</t>
  </si>
  <si>
    <t xml:space="preserve">Ãýðýýò àæèëëàãñäûí öàëèí, ÍÄØ-ýýñ áóñàä çàðäëûí ä¿í </t>
  </si>
  <si>
    <t>Ãàçðûí òºëáºð</t>
  </si>
  <si>
    <t>Ãàçðûí õýìæýý</t>
  </si>
  <si>
    <t>Íýã ãà-ûí òºëáºð</t>
  </si>
  <si>
    <t>Ãàçðûí íèéò çàðäàë</t>
  </si>
  <si>
    <t xml:space="preserve">                   Íýã óäààãèéí òýòãýìæ, óðàìøóóëàë</t>
  </si>
  <si>
    <t>Тэтгэвэрт гарах хүний тоо</t>
  </si>
  <si>
    <t>Нэг хүний сарын дундаж цалин</t>
  </si>
  <si>
    <t>Тэтгэвэрт гарах хүмүүсийн тэтгэмжийн зардал</t>
  </si>
  <si>
    <t>Нэг удаагийн тэтгэмжийн зардал</t>
  </si>
  <si>
    <t>Шагнал, урамшууллын зардал</t>
  </si>
  <si>
    <t>НЭГ УДААГИЙН ТЭТГЭМЖ, УРАМШУУЛЛЫН ЗАРДЛЫН ДҮН</t>
  </si>
  <si>
    <t>ÓÐÑÃÀË ЗАРДЛЫН НИЙТ ДҮН</t>
  </si>
  <si>
    <t>Төлөвлөгөө</t>
  </si>
  <si>
    <t>Албан бичгийн хэрэглэл материалын зардал (1.1 * 1.2)</t>
  </si>
  <si>
    <t>БИЧИГ ХЭРГИЙН ЗАРДЛЫН ДҮН (1.3 + 1.4)</t>
  </si>
  <si>
    <t>Бичиг хэргийн бусад зардал (канон, принтерийн хор гэх мэт, Задаргааг хавсаргах)</t>
  </si>
  <si>
    <t>Жилд хэрэглэсэн нийт цахилгаан эрчим хүч (квт)</t>
  </si>
  <si>
    <t>Жилийн дундаж тоолуурын гүйлт</t>
  </si>
  <si>
    <t>Халааж байгаа нийт талбай,  (куб метр)</t>
  </si>
  <si>
    <t>ТҮЛШ, ХАЛААЛТЫН ЗАРДЛЫН ДҮН (3.4/1000)</t>
  </si>
  <si>
    <t xml:space="preserve">   Үүнээс: Суудлын автомашин</t>
  </si>
  <si>
    <t xml:space="preserve"> Жилд зарцуулах нийт цэвэр ус (куб метр)</t>
  </si>
  <si>
    <t>Жилд зарцуулах нийт бохир ус (куб метр)</t>
  </si>
  <si>
    <t xml:space="preserve"> Үүнээс:  Суудлын автомашин</t>
  </si>
  <si>
    <t>Шатахууны нийт зардал</t>
  </si>
  <si>
    <t xml:space="preserve">ЦЭВЭР, БОХИР УСНЫ ЗАРДЛЫН ДҮН </t>
  </si>
  <si>
    <t>1. Зардлын товчоо</t>
  </si>
  <si>
    <t>2. Ажиллагсадын цалин хөлсний тооцоо, судалгаа</t>
  </si>
  <si>
    <t>Цàõèëãààíû çàðäàë (2.1 * 2.2) (тооцоо, гэрээг хавсаргах)</t>
  </si>
  <si>
    <t>Нийт зардал (3.1*3.2*3.3) (тооцоо, гэрээг хавсаргах)</t>
  </si>
  <si>
    <t>4.Төрийн албан хаагчаас 2010 онд өндөр насны тэтгэвэрт гарч тэтгэмж авах ажилтнуудын жагсаалт</t>
  </si>
  <si>
    <t xml:space="preserve">                 Îðîí íóòãèéí õóâààðèëàãäààã¿é çàðäàë</t>
  </si>
  <si>
    <t>ГЭРЭЛ ЦАХИЛГААНЫ ЗАРДЛЫН ДҮН (2.3/1000)</t>
  </si>
  <si>
    <t xml:space="preserve">       ТЭЭВЭР (ШАТАХУУН)-ИЙН ЗАРДЛЫН ДҮН </t>
  </si>
  <si>
    <t>ШУУДАН ХОЛБООНЫ ЗАРДЛЫН ДҮН</t>
  </si>
  <si>
    <t>2014 он</t>
  </si>
  <si>
    <t xml:space="preserve">                            Багаж, хэрэгсэл</t>
  </si>
  <si>
    <t xml:space="preserve">                            Тавилга</t>
  </si>
  <si>
    <t xml:space="preserve">                            Хєдєлмєр хамгааллын хэрэглэл</t>
  </si>
  <si>
    <t xml:space="preserve">                            Бага їнэтэй, тїргэн элэгдэх зїйлс</t>
  </si>
  <si>
    <t xml:space="preserve">                            Програм хангамж</t>
  </si>
  <si>
    <t xml:space="preserve">                         Биеийн тамирын уралдаан, тэмцээн</t>
  </si>
  <si>
    <t xml:space="preserve">                         Байрны тїрээсийн хєлс</t>
  </si>
  <si>
    <t xml:space="preserve">                         Тєвлєрсєн арга хэмжээ</t>
  </si>
  <si>
    <t xml:space="preserve">                         Гэмт хэpгээс сэpгийлэх аpга хэмжээний заpдал</t>
  </si>
  <si>
    <t xml:space="preserve">                         Байгаль орчныг хамгаалах, нєхєн сэргээх арга хэмжээ</t>
  </si>
  <si>
    <t xml:space="preserve">                         Гудамжны гэрэлтїїлэг</t>
  </si>
  <si>
    <t xml:space="preserve">                            Хог тээвэр, цэвэрлэгээ</t>
  </si>
  <si>
    <t xml:space="preserve">                         Хаpуул хамгаалалтын заpдал</t>
  </si>
  <si>
    <t xml:space="preserve">                            Маягт хэвлэх зардал</t>
  </si>
  <si>
    <t xml:space="preserve">                         Бусдаар гїйцэтгїїлсэн ажил, їйлчилгээний хєлс, тєлбєр хураамж</t>
  </si>
  <si>
    <t xml:space="preserve">                            Тєрийн ємнєєс гїйцэтгїїлсэн ажил їйлчилгээ</t>
  </si>
  <si>
    <t xml:space="preserve">                         Мэдээлэл, сурталчилгааны зардал</t>
  </si>
  <si>
    <t xml:space="preserve">                         Газрын тєлбєр</t>
  </si>
  <si>
    <t xml:space="preserve">                         Ємнєх оны тєсвийн хэмнэлт, нэмэлт орлогоос байгууллагад олгосон дїн</t>
  </si>
  <si>
    <t xml:space="preserve">                         Нэг удаагийн тэтгэмж, урамшуулал</t>
  </si>
  <si>
    <t xml:space="preserve">                         Ажил олгогчоос олгох тэтгэмж, нэг удаагийн урамшуулал, дэмжлэг</t>
  </si>
  <si>
    <t xml:space="preserve">                            Тэтгэвэрт гарахад нь олгох нэг удаагийн мєнгєн тэтгэмж</t>
  </si>
  <si>
    <t xml:space="preserve">                ЗАPДЛЫГ САНХЇЇЖЇЇЛЭХ ЭХ ЇЇСВЭР :</t>
  </si>
  <si>
    <t xml:space="preserve">                   Їндсэн їйл ажиллагааны орлогоос санхїїжих</t>
  </si>
  <si>
    <t xml:space="preserve">                   Туслах їйл ажиллагааны орлогоос санхїїжих</t>
  </si>
  <si>
    <t xml:space="preserve">                   Оны эхний їлдэгдлээс санхїїжїїлсэн</t>
  </si>
  <si>
    <t xml:space="preserve">                   Тєсвєєс санхїїжих</t>
  </si>
  <si>
    <t>2015 он</t>
  </si>
  <si>
    <t>Дарга</t>
  </si>
  <si>
    <t>ТЗ-10-3</t>
  </si>
  <si>
    <t>Г.Баясгалан</t>
  </si>
  <si>
    <t>Ахлах мэргэжилтэн</t>
  </si>
  <si>
    <t>ТЗ-6-1</t>
  </si>
  <si>
    <t>Э.Мөнхзул</t>
  </si>
  <si>
    <t>Мэргэжилтэн</t>
  </si>
  <si>
    <t>Д.Жаргалсайхан</t>
  </si>
  <si>
    <t>Д.Ганболд</t>
  </si>
  <si>
    <t>ТЗ-5-3</t>
  </si>
  <si>
    <t>Г.Гансувд</t>
  </si>
  <si>
    <t>ТЗ-5-2</t>
  </si>
  <si>
    <t>Б.Жаргалан</t>
  </si>
  <si>
    <t>Н.Алтанзаяа</t>
  </si>
  <si>
    <t>ТЗ-5-1</t>
  </si>
  <si>
    <t>Ш.Ундармаа</t>
  </si>
  <si>
    <t>3.Унаа, хоолны хөнгөлөлтийн тооцоо, судалгаа</t>
  </si>
  <si>
    <t>2012 оны гүйцэтгэл</t>
  </si>
  <si>
    <t xml:space="preserve">       БАЙГУУЛЛАГЫН ТОО</t>
  </si>
  <si>
    <t>2016 он</t>
  </si>
  <si>
    <t>Нийт дүн</t>
  </si>
  <si>
    <t>Э.Баттулга</t>
  </si>
  <si>
    <t>Б.Оюунзул</t>
  </si>
  <si>
    <t>Б.Халиун</t>
  </si>
  <si>
    <t>М.Баасандорж</t>
  </si>
  <si>
    <t>С.Туул</t>
  </si>
  <si>
    <t>Мэдээлэл сурталчилгааны төв хариуцсан менежер</t>
  </si>
  <si>
    <t>Мэдээллийн технологи хариуцсан инженер</t>
  </si>
  <si>
    <t>Ө.Ариунтунгалаг</t>
  </si>
  <si>
    <t>Архив, бичиг хэргийн  эрхлэгч</t>
  </si>
  <si>
    <t>Дарга                                          Э.Баттулга</t>
  </si>
  <si>
    <t>Ня-бо                                          П.Ариунаа</t>
  </si>
  <si>
    <t>4.Бараа үйлчилгээний зардлын тооцоо</t>
  </si>
  <si>
    <t>Монголхүү</t>
  </si>
  <si>
    <t>2013 оны гүйцэтгэл</t>
  </si>
  <si>
    <t>2015 он төсөл</t>
  </si>
  <si>
    <t>2017 он</t>
  </si>
  <si>
    <t>Àÿëàë æóóë÷ëàëûí газрын 2015 - 2017 оны төсвийн дунд хугацааны төлөвлөгөөний төсөл</t>
  </si>
  <si>
    <t>ТЗ-5-5</t>
  </si>
  <si>
    <t>Д.Энхбаяр</t>
  </si>
  <si>
    <t>ТҮ-8-1</t>
  </si>
  <si>
    <t>Б.Ербахыт</t>
  </si>
  <si>
    <t>ТҮ-7-1</t>
  </si>
  <si>
    <t>ТҮ-5-1</t>
  </si>
  <si>
    <t>Хоолны хөнгөлөлт   (2600 төг * 22 * 11 сар)</t>
  </si>
  <si>
    <t>Унааны хөнгөлөлт   (500 төг * 22*11 сар)</t>
  </si>
  <si>
    <t>ТЗ-6-2</t>
  </si>
  <si>
    <t>М.Болортуяа</t>
  </si>
  <si>
    <t xml:space="preserve">                         Мэлээлэл технологийн үйлчилгээ</t>
  </si>
  <si>
    <t>6.  Төсвийн Эрх Захирагч нарын 2015 онд хэрэгжүүлэх хөтөлбөр, хүрэх үр дүн</t>
  </si>
  <si>
    <t>д/д</t>
  </si>
  <si>
    <t>Төсвийн эрх захирагч нар, тэдгээрийн хэрэгжүүлэх хөтөлбөр</t>
  </si>
  <si>
    <t>Хүрэх үр дүн</t>
  </si>
  <si>
    <t>Зарцуулах төсөв           /сая.төг/</t>
  </si>
  <si>
    <t>Тоо хэмжээ</t>
  </si>
  <si>
    <t>Чанар</t>
  </si>
  <si>
    <t>Нийслэлийн Аялал жуулчлалын газрын дарга</t>
  </si>
  <si>
    <t xml:space="preserve">Бүтээгдэхүүн – 1
Бодлого, төлөвлөлт, зохицуулалтын чиглэлээр </t>
  </si>
  <si>
    <t xml:space="preserve">Нийслэл хотын хөгжлийн бодлого, чиглэлтэй нийцсэн, олон улсын аялал жуулчлалын хандлагатай уялдсан, нийслэл хотод аялал жуулчлал тогтвортой хөгжих боломжийг бүрдүүлсэн байна. </t>
  </si>
  <si>
    <t xml:space="preserve">Бүтээгдэхүүн – 2
Шүүрэлтийг бууруулах чиглэлээр </t>
  </si>
  <si>
    <t>Аялал жуулчлалыг дагасан жижиг дунд бизнесийг дэмжиж, импортын бүтээгдэхүүнийг орлох чадвартай дотоодын бүтээгдэхүүнээр аялал жуулчлалын салбарыг хэрэгцээг хангаж эхэлсэн байна. Улаанбаатар хотод аялагчдын мөнгөн зарцуулалт нэмэгдсэн байна.</t>
  </si>
  <si>
    <t xml:space="preserve">Бүтээгдэхүүн – 3
Бүтээгдэхүүн хөгжүүлэх, хөрөнгө оруулалтыг дэмжих  чиглэлээр
</t>
  </si>
  <si>
    <t>Дотоод, гадаадын жуулчдын сонирхолыг татахуйц аялал жуулчлалын бүтээгдэхүүн, үйлчилгээ бий болсон байна. Улаанбаатар хотод аялагчдын хоноглох хугацаа нэмэгдсэн байна.</t>
  </si>
  <si>
    <t xml:space="preserve">Бүтээгдэхүүн – 4
Үйлчилгээг сайжруулах, сургалт, судалгаа, хүний нөөцийг хөгжүүлэх чиглэлээр
</t>
  </si>
  <si>
    <t>Нийслэл дэх аялал жуулчлалын байгууллагуудын үйлчилгээ сайжирч, ажилтнуудын ур чадвар дээшилсэн байна. Жуулчдаас аялал жуулчлалын үйлчилгээний байгууллагуудтай холбоотой гаргасан гомдол, саналын тоо буурсан байна.</t>
  </si>
  <si>
    <t xml:space="preserve">Бүтээгдэхүүн – 5
Жуулчны аюулгүй байдлыг хангах чиглэлээр
</t>
  </si>
  <si>
    <t xml:space="preserve">Гадаад, дотоодын жуулчид аюулгүй аялах нөхцөл бүрдсэн байна. Улаанбаатар хотод гадаадын жуулчидтай холбоотой гарсан гэмт хэрэг, зөрчлийн тоо буурсан байна. Аялал жуулчлалын өрсөлдөх чадварын тайланд </t>
  </si>
  <si>
    <t xml:space="preserve">Бүтээгдэхүүн – 6
Маркетинг сурталчилгаа, хамтын ажиллагааны чиглэлээр
</t>
  </si>
  <si>
    <t xml:space="preserve">Аялал жуулчлалын сурталчилгааны ажлын цар хүрээ, хүртээмж, үр ашиг дээшилсэн байна. Улаанбаатар хот өялах жуулчдын тоо нэмэгдсэн байна. </t>
  </si>
  <si>
    <t xml:space="preserve">Бүтээгдэхүүн – 6
Аялал жуулчлалын улирлын хамаарлыг бууруулах чиглэлээр
</t>
  </si>
  <si>
    <t xml:space="preserve">Аялал жуулчлалын бус улиралд ирдэг жуулчдын тоо нэмэгдсэн байна. </t>
  </si>
  <si>
    <t>ДҮН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</si>
</sst>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[$₮-450];\-#,##0[$₮-450]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 Mon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10"/>
      <color theme="1"/>
      <name val="Arial Mon"/>
      <family val="2"/>
    </font>
    <font>
      <sz val="10"/>
      <name val="Arial Mon"/>
      <family val="2"/>
    </font>
    <font>
      <sz val="10"/>
      <color theme="1"/>
      <name val="Arial"/>
      <family val="2"/>
    </font>
    <font>
      <i/>
      <sz val="10"/>
      <name val="Arial Mon"/>
      <family val="2"/>
    </font>
    <font>
      <b/>
      <sz val="10"/>
      <name val="Arial Mo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</cellStyleXfs>
  <cellXfs count="12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165" fontId="11" fillId="0" borderId="1" xfId="1" applyNumberFormat="1" applyFont="1" applyBorder="1"/>
    <xf numFmtId="0" fontId="8" fillId="0" borderId="1" xfId="0" applyFont="1" applyBorder="1"/>
    <xf numFmtId="0" fontId="11" fillId="0" borderId="2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8" fillId="0" borderId="2" xfId="0" applyFont="1" applyBorder="1"/>
    <xf numFmtId="0" fontId="8" fillId="0" borderId="1" xfId="0" applyFont="1" applyBorder="1" applyAlignment="1">
      <alignment wrapText="1"/>
    </xf>
    <xf numFmtId="0" fontId="11" fillId="0" borderId="0" xfId="0" applyFont="1" applyBorder="1"/>
    <xf numFmtId="0" fontId="8" fillId="0" borderId="1" xfId="0" applyFont="1" applyBorder="1" applyAlignment="1">
      <alignment vertical="top" wrapText="1"/>
    </xf>
    <xf numFmtId="165" fontId="10" fillId="0" borderId="1" xfId="1" applyNumberFormat="1" applyFont="1" applyBorder="1"/>
    <xf numFmtId="0" fontId="8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 applyAlignment="1">
      <alignment horizontal="distributed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distributed" vertical="top"/>
    </xf>
    <xf numFmtId="0" fontId="1" fillId="0" borderId="1" xfId="0" applyFont="1" applyBorder="1"/>
    <xf numFmtId="0" fontId="12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distributed" vertical="center"/>
    </xf>
    <xf numFmtId="0" fontId="13" fillId="0" borderId="1" xfId="0" applyFont="1" applyBorder="1" applyAlignment="1">
      <alignment horizontal="center"/>
    </xf>
    <xf numFmtId="0" fontId="16" fillId="2" borderId="1" xfId="0" applyFont="1" applyFill="1" applyBorder="1"/>
    <xf numFmtId="0" fontId="13" fillId="0" borderId="1" xfId="0" applyFont="1" applyBorder="1"/>
    <xf numFmtId="0" fontId="1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Border="1"/>
    <xf numFmtId="0" fontId="17" fillId="0" borderId="1" xfId="0" applyFont="1" applyFill="1" applyBorder="1" applyAlignment="1">
      <alignment horizontal="left" vertical="center" wrapText="1"/>
    </xf>
    <xf numFmtId="166" fontId="7" fillId="0" borderId="1" xfId="0" applyNumberFormat="1" applyFont="1" applyBorder="1"/>
    <xf numFmtId="0" fontId="14" fillId="0" borderId="1" xfId="0" applyFont="1" applyFill="1" applyBorder="1"/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2" fontId="13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/>
    </xf>
    <xf numFmtId="0" fontId="17" fillId="0" borderId="2" xfId="0" applyFont="1" applyFill="1" applyBorder="1" applyAlignment="1">
      <alignment vertical="center" wrapText="1"/>
    </xf>
    <xf numFmtId="166" fontId="13" fillId="0" borderId="1" xfId="0" applyNumberFormat="1" applyFont="1" applyBorder="1"/>
    <xf numFmtId="2" fontId="13" fillId="0" borderId="0" xfId="0" applyNumberFormat="1" applyFont="1" applyAlignment="1">
      <alignment horizontal="center"/>
    </xf>
    <xf numFmtId="1" fontId="13" fillId="0" borderId="1" xfId="0" applyNumberFormat="1" applyFont="1" applyBorder="1"/>
    <xf numFmtId="0" fontId="14" fillId="0" borderId="1" xfId="0" applyFont="1" applyFill="1" applyBorder="1" applyAlignment="1">
      <alignment horizontal="left"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vertical="center" wrapText="1"/>
    </xf>
    <xf numFmtId="165" fontId="18" fillId="0" borderId="0" xfId="1" applyNumberFormat="1" applyFont="1"/>
    <xf numFmtId="165" fontId="18" fillId="0" borderId="1" xfId="1" applyNumberFormat="1" applyFont="1" applyBorder="1" applyAlignment="1">
      <alignment horizontal="center" wrapText="1"/>
    </xf>
    <xf numFmtId="165" fontId="18" fillId="0" borderId="1" xfId="1" applyNumberFormat="1" applyFont="1" applyBorder="1" applyAlignment="1">
      <alignment horizontal="distributed" vertical="center" wrapText="1"/>
    </xf>
    <xf numFmtId="165" fontId="18" fillId="0" borderId="1" xfId="1" applyNumberFormat="1" applyFont="1" applyBorder="1" applyAlignment="1">
      <alignment horizontal="center" vertical="center" wrapText="1"/>
    </xf>
    <xf numFmtId="165" fontId="20" fillId="0" borderId="1" xfId="1" applyNumberFormat="1" applyFont="1" applyBorder="1" applyAlignment="1"/>
    <xf numFmtId="165" fontId="18" fillId="0" borderId="1" xfId="1" applyNumberFormat="1" applyFont="1" applyBorder="1"/>
    <xf numFmtId="165" fontId="19" fillId="0" borderId="1" xfId="1" applyNumberFormat="1" applyFont="1" applyBorder="1"/>
    <xf numFmtId="165" fontId="20" fillId="0" borderId="1" xfId="1" applyNumberFormat="1" applyFont="1" applyBorder="1"/>
    <xf numFmtId="165" fontId="18" fillId="4" borderId="1" xfId="1" applyNumberFormat="1" applyFont="1" applyFill="1" applyBorder="1"/>
    <xf numFmtId="165" fontId="20" fillId="4" borderId="1" xfId="1" applyNumberFormat="1" applyFont="1" applyFill="1" applyBorder="1"/>
    <xf numFmtId="0" fontId="20" fillId="0" borderId="1" xfId="3" applyFont="1" applyBorder="1" applyAlignment="1">
      <alignment horizontal="justify" vertical="top"/>
    </xf>
    <xf numFmtId="0" fontId="18" fillId="0" borderId="1" xfId="0" applyFont="1" applyBorder="1"/>
    <xf numFmtId="0" fontId="18" fillId="0" borderId="0" xfId="0" applyFont="1"/>
    <xf numFmtId="0" fontId="18" fillId="4" borderId="1" xfId="0" applyFont="1" applyFill="1" applyBorder="1"/>
    <xf numFmtId="0" fontId="20" fillId="0" borderId="1" xfId="0" applyFont="1" applyBorder="1"/>
    <xf numFmtId="164" fontId="19" fillId="0" borderId="1" xfId="1" applyNumberFormat="1" applyFont="1" applyBorder="1"/>
    <xf numFmtId="165" fontId="11" fillId="0" borderId="1" xfId="1" applyNumberFormat="1" applyFont="1" applyBorder="1" applyAlignment="1">
      <alignment vertical="top" wrapText="1"/>
    </xf>
    <xf numFmtId="4" fontId="18" fillId="0" borderId="1" xfId="0" applyNumberFormat="1" applyFont="1" applyBorder="1"/>
    <xf numFmtId="165" fontId="18" fillId="0" borderId="1" xfId="0" applyNumberFormat="1" applyFont="1" applyBorder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distributed" vertical="top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vertical="top" wrapText="1"/>
    </xf>
    <xf numFmtId="0" fontId="11" fillId="0" borderId="1" xfId="0" applyNumberFormat="1" applyFont="1" applyBorder="1" applyAlignment="1">
      <alignment horizontal="justify" vertical="top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167" fontId="11" fillId="0" borderId="0" xfId="0" applyNumberFormat="1" applyFont="1"/>
    <xf numFmtId="165" fontId="22" fillId="0" borderId="0" xfId="1" applyNumberFormat="1" applyFont="1" applyAlignment="1"/>
    <xf numFmtId="165" fontId="22" fillId="0" borderId="0" xfId="1" applyNumberFormat="1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165" fontId="15" fillId="0" borderId="0" xfId="1" applyNumberFormat="1" applyFont="1"/>
    <xf numFmtId="43" fontId="21" fillId="0" borderId="6" xfId="0" applyNumberFormat="1" applyFont="1" applyBorder="1"/>
    <xf numFmtId="43" fontId="11" fillId="0" borderId="0" xfId="0" applyNumberFormat="1" applyFont="1"/>
    <xf numFmtId="165" fontId="11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/>
    <xf numFmtId="165" fontId="1" fillId="0" borderId="1" xfId="1" applyNumberFormat="1" applyFont="1" applyBorder="1"/>
    <xf numFmtId="165" fontId="1" fillId="0" borderId="1" xfId="1" applyNumberFormat="1" applyFont="1" applyBorder="1" applyAlignment="1">
      <alignment vertical="top"/>
    </xf>
    <xf numFmtId="165" fontId="12" fillId="0" borderId="1" xfId="1" applyNumberFormat="1" applyFont="1" applyBorder="1"/>
    <xf numFmtId="165" fontId="15" fillId="0" borderId="0" xfId="1" applyNumberFormat="1" applyFont="1" applyAlignment="1">
      <alignment horizontal="center"/>
    </xf>
    <xf numFmtId="165" fontId="19" fillId="0" borderId="0" xfId="1" applyNumberFormat="1" applyFont="1" applyAlignment="1">
      <alignment horizontal="center"/>
    </xf>
    <xf numFmtId="165" fontId="18" fillId="0" borderId="1" xfId="1" applyNumberFormat="1" applyFont="1" applyBorder="1" applyAlignment="1">
      <alignment horizontal="center" vertical="center" wrapText="1"/>
    </xf>
    <xf numFmtId="165" fontId="18" fillId="0" borderId="1" xfId="1" applyNumberFormat="1" applyFont="1" applyBorder="1" applyAlignment="1">
      <alignment horizontal="distributed" vertical="center" wrapText="1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distributed" vertical="center"/>
    </xf>
    <xf numFmtId="0" fontId="7" fillId="0" borderId="1" xfId="0" applyFont="1" applyBorder="1"/>
    <xf numFmtId="165" fontId="22" fillId="0" borderId="0" xfId="1" applyNumberFormat="1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top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justify" vertical="top"/>
    </xf>
    <xf numFmtId="0" fontId="21" fillId="0" borderId="6" xfId="0" applyFont="1" applyBorder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43" fontId="23" fillId="0" borderId="0" xfId="1" applyFont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3" xfId="4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workbookViewId="0">
      <pane xSplit="1" ySplit="9" topLeftCell="B31" activePane="bottomRight" state="frozen"/>
      <selection pane="topRight" activeCell="B1" sqref="B1"/>
      <selection pane="bottomLeft" activeCell="A10" sqref="A10"/>
      <selection pane="bottomRight" activeCell="A83" sqref="A83:H83"/>
    </sheetView>
  </sheetViews>
  <sheetFormatPr defaultRowHeight="10.9" customHeight="1" x14ac:dyDescent="0.2"/>
  <cols>
    <col min="1" max="1" width="43.85546875" style="55" customWidth="1"/>
    <col min="2" max="3" width="9.28515625" style="55" customWidth="1"/>
    <col min="4" max="4" width="11.140625" style="55" customWidth="1"/>
    <col min="5" max="5" width="12.85546875" style="55" customWidth="1"/>
    <col min="6" max="6" width="11.42578125" style="55" bestFit="1" customWidth="1"/>
    <col min="7" max="8" width="11.85546875" style="55" bestFit="1" customWidth="1"/>
    <col min="9" max="9" width="9.140625" style="55"/>
    <col min="10" max="10" width="10.85546875" style="55" bestFit="1" customWidth="1"/>
    <col min="11" max="16384" width="9.140625" style="55"/>
  </cols>
  <sheetData>
    <row r="2" spans="1:8" ht="23.25" customHeight="1" x14ac:dyDescent="0.2">
      <c r="A2" s="103" t="s">
        <v>276</v>
      </c>
      <c r="B2" s="103"/>
      <c r="C2" s="103"/>
      <c r="D2" s="103"/>
      <c r="E2" s="103"/>
      <c r="F2" s="103"/>
      <c r="G2" s="103"/>
      <c r="H2" s="103"/>
    </row>
    <row r="4" spans="1:8" ht="15" customHeight="1" x14ac:dyDescent="0.2">
      <c r="A4" s="103" t="s">
        <v>201</v>
      </c>
      <c r="B4" s="103"/>
      <c r="C4" s="103"/>
      <c r="D4" s="103"/>
      <c r="E4" s="103"/>
      <c r="F4" s="103"/>
      <c r="G4" s="103"/>
      <c r="H4" s="103"/>
    </row>
    <row r="6" spans="1:8" ht="10.9" customHeight="1" x14ac:dyDescent="0.2">
      <c r="E6" s="55" t="s">
        <v>43</v>
      </c>
    </row>
    <row r="7" spans="1:8" ht="10.9" customHeight="1" x14ac:dyDescent="0.2">
      <c r="A7" s="104" t="s">
        <v>40</v>
      </c>
      <c r="B7" s="105" t="s">
        <v>256</v>
      </c>
      <c r="C7" s="105" t="s">
        <v>273</v>
      </c>
      <c r="D7" s="104" t="s">
        <v>210</v>
      </c>
      <c r="E7" s="104"/>
      <c r="F7" s="104" t="s">
        <v>42</v>
      </c>
      <c r="G7" s="104"/>
      <c r="H7" s="104"/>
    </row>
    <row r="8" spans="1:8" ht="41.25" customHeight="1" x14ac:dyDescent="0.2">
      <c r="A8" s="104"/>
      <c r="B8" s="105"/>
      <c r="C8" s="105"/>
      <c r="D8" s="56" t="s">
        <v>44</v>
      </c>
      <c r="E8" s="57" t="s">
        <v>41</v>
      </c>
      <c r="F8" s="58" t="s">
        <v>238</v>
      </c>
      <c r="G8" s="58" t="s">
        <v>258</v>
      </c>
      <c r="H8" s="58" t="s">
        <v>275</v>
      </c>
    </row>
    <row r="9" spans="1:8" ht="10.9" customHeight="1" x14ac:dyDescent="0.2">
      <c r="A9" s="59" t="s">
        <v>0</v>
      </c>
      <c r="B9" s="60"/>
      <c r="C9" s="60"/>
      <c r="D9" s="60"/>
      <c r="E9" s="60"/>
      <c r="F9" s="60"/>
      <c r="G9" s="60"/>
      <c r="H9" s="60"/>
    </row>
    <row r="10" spans="1:8" ht="10.9" customHeight="1" x14ac:dyDescent="0.2">
      <c r="A10" s="59" t="s">
        <v>1</v>
      </c>
      <c r="B10" s="61">
        <f>+B11</f>
        <v>136980.5</v>
      </c>
      <c r="C10" s="61">
        <f>+C11</f>
        <v>214536.4</v>
      </c>
      <c r="D10" s="61">
        <f>+D11</f>
        <v>218146.5</v>
      </c>
      <c r="E10" s="61">
        <f t="shared" ref="E10:H10" si="0">+E11</f>
        <v>218146.5</v>
      </c>
      <c r="F10" s="61">
        <f t="shared" si="0"/>
        <v>964824.75268000003</v>
      </c>
      <c r="G10" s="61">
        <f t="shared" si="0"/>
        <v>1181944.027948</v>
      </c>
      <c r="H10" s="61">
        <f t="shared" si="0"/>
        <v>1456966.2707428001</v>
      </c>
    </row>
    <row r="11" spans="1:8" ht="10.9" customHeight="1" x14ac:dyDescent="0.2">
      <c r="A11" s="59" t="s">
        <v>2</v>
      </c>
      <c r="B11" s="61">
        <f t="shared" ref="B11:H11" si="1">+B12+B65</f>
        <v>136980.5</v>
      </c>
      <c r="C11" s="61">
        <f t="shared" ref="C11" si="2">+C12+C65</f>
        <v>214536.4</v>
      </c>
      <c r="D11" s="61">
        <f t="shared" si="1"/>
        <v>218146.5</v>
      </c>
      <c r="E11" s="61">
        <f t="shared" si="1"/>
        <v>218146.5</v>
      </c>
      <c r="F11" s="61">
        <f t="shared" si="1"/>
        <v>964824.75268000003</v>
      </c>
      <c r="G11" s="61">
        <f t="shared" si="1"/>
        <v>1181944.027948</v>
      </c>
      <c r="H11" s="61">
        <f t="shared" si="1"/>
        <v>1456966.2707428001</v>
      </c>
    </row>
    <row r="12" spans="1:8" ht="10.9" customHeight="1" x14ac:dyDescent="0.2">
      <c r="A12" s="59" t="s">
        <v>3</v>
      </c>
      <c r="B12" s="61">
        <f>+B13+B18+B26</f>
        <v>135480.5</v>
      </c>
      <c r="C12" s="61">
        <f>+C13+C18+C26</f>
        <v>206065.9</v>
      </c>
      <c r="D12" s="61">
        <f>SUM(D13+D18+D26)</f>
        <v>216146.5</v>
      </c>
      <c r="E12" s="61">
        <f t="shared" ref="E12:H12" si="3">SUM(E13+E18+E26)</f>
        <v>216146.5</v>
      </c>
      <c r="F12" s="61">
        <f>SUM(F13+F18+F26)</f>
        <v>888424.75268000003</v>
      </c>
      <c r="G12" s="61">
        <f t="shared" si="3"/>
        <v>1082624.027948</v>
      </c>
      <c r="H12" s="61">
        <f t="shared" si="3"/>
        <v>1327850.2707428001</v>
      </c>
    </row>
    <row r="13" spans="1:8" ht="10.9" customHeight="1" x14ac:dyDescent="0.2">
      <c r="A13" s="62" t="s">
        <v>4</v>
      </c>
      <c r="B13" s="61">
        <f t="shared" ref="B13:C13" si="4">SUM(B14:B17)</f>
        <v>70332.800000000003</v>
      </c>
      <c r="C13" s="61">
        <f t="shared" si="4"/>
        <v>111544.3</v>
      </c>
      <c r="D13" s="61">
        <f>SUM(D14:D17)</f>
        <v>145375.4</v>
      </c>
      <c r="E13" s="61">
        <f t="shared" ref="E13:H13" si="5">SUM(E14:E17)</f>
        <v>145375.4</v>
      </c>
      <c r="F13" s="61">
        <f>SUM(F14:F17)</f>
        <v>151460.58800000002</v>
      </c>
      <c r="G13" s="61">
        <f t="shared" si="5"/>
        <v>166606.64680000002</v>
      </c>
      <c r="H13" s="61">
        <f t="shared" si="5"/>
        <v>183267.31148000003</v>
      </c>
    </row>
    <row r="14" spans="1:8" ht="10.9" customHeight="1" x14ac:dyDescent="0.2">
      <c r="A14" s="62" t="s">
        <v>5</v>
      </c>
      <c r="B14" s="60">
        <v>57110.5</v>
      </c>
      <c r="C14" s="60">
        <v>85058.6</v>
      </c>
      <c r="D14" s="60">
        <v>109785.4</v>
      </c>
      <c r="E14" s="60">
        <f>+D14</f>
        <v>109785.4</v>
      </c>
      <c r="F14" s="60">
        <f>+Цалин!E23*12</f>
        <v>105517.20000000001</v>
      </c>
      <c r="G14" s="60">
        <f>SUM(F14*10/100)+F14</f>
        <v>116068.92000000001</v>
      </c>
      <c r="H14" s="60">
        <f>SUM(G14*10/100)+G14</f>
        <v>127675.81200000002</v>
      </c>
    </row>
    <row r="15" spans="1:8" ht="10.9" customHeight="1" x14ac:dyDescent="0.2">
      <c r="A15" s="62" t="s">
        <v>6</v>
      </c>
      <c r="B15" s="60">
        <v>7721.6</v>
      </c>
      <c r="C15" s="60">
        <v>14865.9</v>
      </c>
      <c r="D15" s="60">
        <v>22522</v>
      </c>
      <c r="E15" s="60">
        <f>+D15</f>
        <v>22522</v>
      </c>
      <c r="F15" s="60">
        <f>+Цалин!F23*12</f>
        <v>32560.788000000004</v>
      </c>
      <c r="G15" s="60">
        <f t="shared" ref="G15:H17" si="6">SUM(F15*10/100)+F15</f>
        <v>35816.866800000003</v>
      </c>
      <c r="H15" s="60">
        <f t="shared" si="6"/>
        <v>39398.553480000002</v>
      </c>
    </row>
    <row r="16" spans="1:8" ht="10.9" customHeight="1" x14ac:dyDescent="0.2">
      <c r="A16" s="62" t="s">
        <v>7</v>
      </c>
      <c r="B16" s="60"/>
      <c r="C16" s="60"/>
      <c r="D16" s="60">
        <v>0</v>
      </c>
      <c r="E16" s="60">
        <v>0</v>
      </c>
      <c r="F16" s="60">
        <v>0</v>
      </c>
      <c r="G16" s="60">
        <v>0</v>
      </c>
      <c r="H16" s="60">
        <f t="shared" si="6"/>
        <v>0</v>
      </c>
    </row>
    <row r="17" spans="1:8" ht="10.9" customHeight="1" x14ac:dyDescent="0.2">
      <c r="A17" s="62" t="s">
        <v>8</v>
      </c>
      <c r="B17" s="60">
        <v>5500.7</v>
      </c>
      <c r="C17" s="60">
        <v>11619.8</v>
      </c>
      <c r="D17" s="60">
        <v>13068</v>
      </c>
      <c r="E17" s="60">
        <f>+D17</f>
        <v>13068</v>
      </c>
      <c r="F17" s="60">
        <f>+'Hool unaa'!G23</f>
        <v>13382.600000000004</v>
      </c>
      <c r="G17" s="60">
        <f t="shared" si="6"/>
        <v>14720.860000000004</v>
      </c>
      <c r="H17" s="60">
        <f t="shared" si="6"/>
        <v>16192.946000000004</v>
      </c>
    </row>
    <row r="18" spans="1:8" ht="10.9" customHeight="1" x14ac:dyDescent="0.2">
      <c r="A18" s="62" t="s">
        <v>9</v>
      </c>
      <c r="B18" s="61">
        <f>+B19+B22+B23+B24</f>
        <v>8075.3000000000011</v>
      </c>
      <c r="C18" s="61">
        <f>+C19+C22+C23+C24</f>
        <v>12893.6</v>
      </c>
      <c r="D18" s="61">
        <f>+D19+D22+D23+D24</f>
        <v>15991.100000000002</v>
      </c>
      <c r="E18" s="61">
        <f t="shared" ref="E18:H18" si="7">+E19+E22+E23+E24</f>
        <v>15991.100000000002</v>
      </c>
      <c r="F18" s="61">
        <f>+F19+F22+F23+F24</f>
        <v>16660.664680000002</v>
      </c>
      <c r="G18" s="61">
        <f t="shared" si="7"/>
        <v>18326.731148000006</v>
      </c>
      <c r="H18" s="61">
        <f t="shared" si="7"/>
        <v>20159.404262800002</v>
      </c>
    </row>
    <row r="19" spans="1:8" ht="10.9" customHeight="1" x14ac:dyDescent="0.2">
      <c r="A19" s="62" t="s">
        <v>10</v>
      </c>
      <c r="B19" s="60">
        <f>SUM(B20:B21)</f>
        <v>5579.6</v>
      </c>
      <c r="C19" s="60">
        <f>SUM(C20:C21)</f>
        <v>9221.5</v>
      </c>
      <c r="D19" s="60">
        <f>SUM(D20:D21)</f>
        <v>11339.2</v>
      </c>
      <c r="E19" s="60">
        <f t="shared" ref="E19:H19" si="8">SUM(E20:E21)</f>
        <v>11339.2</v>
      </c>
      <c r="F19" s="60">
        <f t="shared" si="8"/>
        <v>11813.925864000001</v>
      </c>
      <c r="G19" s="60">
        <f t="shared" si="8"/>
        <v>12495.498510000003</v>
      </c>
      <c r="H19" s="60">
        <f t="shared" si="8"/>
        <v>13745.048361000003</v>
      </c>
    </row>
    <row r="20" spans="1:8" ht="10.9" customHeight="1" x14ac:dyDescent="0.2">
      <c r="A20" s="62" t="s">
        <v>11</v>
      </c>
      <c r="B20" s="60">
        <v>5207.6000000000004</v>
      </c>
      <c r="C20" s="60">
        <v>8282.1</v>
      </c>
      <c r="D20" s="60">
        <v>10176.200000000001</v>
      </c>
      <c r="E20" s="60">
        <f t="shared" ref="E20:E24" si="9">+D20</f>
        <v>10176.200000000001</v>
      </c>
      <c r="F20" s="60">
        <f>+F13*7%</f>
        <v>10602.241160000001</v>
      </c>
      <c r="G20" s="60">
        <f>+G13*7%</f>
        <v>11662.465276000003</v>
      </c>
      <c r="H20" s="60">
        <f>+H13*7%</f>
        <v>12828.711803600003</v>
      </c>
    </row>
    <row r="21" spans="1:8" ht="10.9" customHeight="1" x14ac:dyDescent="0.2">
      <c r="A21" s="62" t="s">
        <v>12</v>
      </c>
      <c r="B21" s="60">
        <v>372</v>
      </c>
      <c r="C21" s="60">
        <v>939.4</v>
      </c>
      <c r="D21" s="60">
        <v>1163</v>
      </c>
      <c r="E21" s="60">
        <f t="shared" si="9"/>
        <v>1163</v>
      </c>
      <c r="F21" s="60">
        <f>+F13*0.8%</f>
        <v>1211.6847040000002</v>
      </c>
      <c r="G21" s="60">
        <f t="shared" ref="G21:H21" si="10">+G13*0.5%</f>
        <v>833.03323400000011</v>
      </c>
      <c r="H21" s="60">
        <f t="shared" si="10"/>
        <v>916.33655740000017</v>
      </c>
    </row>
    <row r="22" spans="1:8" ht="10.9" customHeight="1" x14ac:dyDescent="0.2">
      <c r="A22" s="62" t="s">
        <v>13</v>
      </c>
      <c r="B22" s="60">
        <v>713.1</v>
      </c>
      <c r="C22" s="60">
        <v>1145.3</v>
      </c>
      <c r="D22" s="60">
        <v>1453.7</v>
      </c>
      <c r="E22" s="60">
        <f t="shared" si="9"/>
        <v>1453.7</v>
      </c>
      <c r="F22" s="60">
        <f>+F13*1%</f>
        <v>1514.6058800000003</v>
      </c>
      <c r="G22" s="60">
        <f t="shared" ref="G22:H22" si="11">+G13*1%</f>
        <v>1666.0664680000002</v>
      </c>
      <c r="H22" s="60">
        <f t="shared" si="11"/>
        <v>1832.6731148000003</v>
      </c>
    </row>
    <row r="23" spans="1:8" ht="10.9" customHeight="1" x14ac:dyDescent="0.2">
      <c r="A23" s="62" t="s">
        <v>14</v>
      </c>
      <c r="B23" s="60">
        <v>356.5</v>
      </c>
      <c r="C23" s="60">
        <v>236.2</v>
      </c>
      <c r="D23" s="60">
        <v>290.7</v>
      </c>
      <c r="E23" s="60">
        <f t="shared" si="9"/>
        <v>290.7</v>
      </c>
      <c r="F23" s="60">
        <f>+F13*0.2%</f>
        <v>302.92117600000006</v>
      </c>
      <c r="G23" s="60">
        <f t="shared" ref="G23:H23" si="12">+G13*0.5%</f>
        <v>833.03323400000011</v>
      </c>
      <c r="H23" s="60">
        <f t="shared" si="12"/>
        <v>916.33655740000017</v>
      </c>
    </row>
    <row r="24" spans="1:8" ht="10.9" customHeight="1" x14ac:dyDescent="0.2">
      <c r="A24" s="62" t="s">
        <v>15</v>
      </c>
      <c r="B24" s="60">
        <v>1426.1</v>
      </c>
      <c r="C24" s="60">
        <v>2290.6</v>
      </c>
      <c r="D24" s="60">
        <v>2907.5</v>
      </c>
      <c r="E24" s="60">
        <f t="shared" si="9"/>
        <v>2907.5</v>
      </c>
      <c r="F24" s="60">
        <f>+F13*2%</f>
        <v>3029.2117600000006</v>
      </c>
      <c r="G24" s="60">
        <f t="shared" ref="G24:H24" si="13">+G13*2%</f>
        <v>3332.1329360000004</v>
      </c>
      <c r="H24" s="60">
        <f t="shared" si="13"/>
        <v>3665.3462296000007</v>
      </c>
    </row>
    <row r="25" spans="1:8" ht="10.9" customHeight="1" x14ac:dyDescent="0.2">
      <c r="A25" s="62" t="s">
        <v>16</v>
      </c>
      <c r="B25" s="60"/>
      <c r="C25" s="60"/>
      <c r="D25" s="60"/>
      <c r="E25" s="60">
        <v>0</v>
      </c>
      <c r="F25" s="60">
        <v>0</v>
      </c>
      <c r="G25" s="60"/>
      <c r="H25" s="60">
        <f t="shared" ref="H25:H49" si="14">SUM(G25*10/100)+G25</f>
        <v>0</v>
      </c>
    </row>
    <row r="26" spans="1:8" ht="10.9" customHeight="1" x14ac:dyDescent="0.2">
      <c r="A26" s="62" t="s">
        <v>17</v>
      </c>
      <c r="B26" s="61">
        <f>+B27+B28+B29+B30+B31+B32+B33+B35+B36+B37++B43+B44+B45+B46+B47+B48+B49+B50+B58+B60+B61+B62+B63+B64</f>
        <v>57072.399999999994</v>
      </c>
      <c r="C26" s="61">
        <f>+C27+C28+C29+C30+C31+C32+C33+C35+C36+C37++C43+C44+C45+C46+C47+C48+C49+C50+C58+C60+C61+C62+C63+C64</f>
        <v>81627.999999999985</v>
      </c>
      <c r="D26" s="61">
        <f>+D27+D28+D29+D30+D31+D32+D33+D35+D36+D37++D43+D44+D45+D46+D47+D48+D49+D50+D58+D60+D61+D62+D63+D64</f>
        <v>54780</v>
      </c>
      <c r="E26" s="61">
        <f t="shared" ref="E26:H26" si="15">+E27+E28+E29+E30+E31+E32+E33+E35+E36+E37++E43+E44+E45+E46+E47+E48+E49+E50+E58+E60+E61+E62+E63+E64</f>
        <v>54780</v>
      </c>
      <c r="F26" s="61">
        <f>+F27+F28+F29+F30+F31+F32+F33+F35+F36+F37++F43+F44+F45+F46+F47+F48+F49+F50+F58+F60+F61+F62+F63+F64</f>
        <v>720303.5</v>
      </c>
      <c r="G26" s="61">
        <f t="shared" si="15"/>
        <v>897690.65</v>
      </c>
      <c r="H26" s="61">
        <f t="shared" si="15"/>
        <v>1124423.5549999999</v>
      </c>
    </row>
    <row r="27" spans="1:8" ht="10.9" customHeight="1" x14ac:dyDescent="0.2">
      <c r="A27" s="62" t="s">
        <v>18</v>
      </c>
      <c r="B27" s="60">
        <v>5993</v>
      </c>
      <c r="C27" s="60">
        <v>6731.9</v>
      </c>
      <c r="D27" s="60">
        <v>10380</v>
      </c>
      <c r="E27" s="60">
        <f>+D27</f>
        <v>10380</v>
      </c>
      <c r="F27" s="63">
        <v>14039.5</v>
      </c>
      <c r="G27" s="60">
        <f>SUM(F27*10/100)+F27</f>
        <v>15443.45</v>
      </c>
      <c r="H27" s="60">
        <f t="shared" si="14"/>
        <v>16987.795000000002</v>
      </c>
    </row>
    <row r="28" spans="1:8" ht="10.9" customHeight="1" x14ac:dyDescent="0.2">
      <c r="A28" s="62" t="s">
        <v>19</v>
      </c>
      <c r="B28" s="60"/>
      <c r="C28" s="60"/>
      <c r="D28" s="60"/>
      <c r="E28" s="60">
        <f t="shared" ref="E28:E64" si="16">+D28</f>
        <v>0</v>
      </c>
      <c r="F28" s="63"/>
      <c r="G28" s="60">
        <f t="shared" ref="G28:G49" si="17">SUM(F28*10/100)+F28</f>
        <v>0</v>
      </c>
      <c r="H28" s="60">
        <f t="shared" si="14"/>
        <v>0</v>
      </c>
    </row>
    <row r="29" spans="1:8" ht="10.9" customHeight="1" x14ac:dyDescent="0.2">
      <c r="A29" s="62" t="s">
        <v>20</v>
      </c>
      <c r="B29" s="60"/>
      <c r="C29" s="60"/>
      <c r="D29" s="60"/>
      <c r="E29" s="60">
        <f t="shared" si="16"/>
        <v>0</v>
      </c>
      <c r="F29" s="63">
        <f t="shared" ref="F29:F48" si="18">SUM(E29*20/100)+E29</f>
        <v>0</v>
      </c>
      <c r="G29" s="60">
        <f t="shared" si="17"/>
        <v>0</v>
      </c>
      <c r="H29" s="60">
        <f t="shared" si="14"/>
        <v>0</v>
      </c>
    </row>
    <row r="30" spans="1:8" ht="10.9" customHeight="1" x14ac:dyDescent="0.2">
      <c r="A30" s="62" t="s">
        <v>21</v>
      </c>
      <c r="B30" s="60">
        <v>4809</v>
      </c>
      <c r="C30" s="60">
        <v>7493.4</v>
      </c>
      <c r="D30" s="60">
        <v>8050</v>
      </c>
      <c r="E30" s="60">
        <f t="shared" si="16"/>
        <v>8050</v>
      </c>
      <c r="F30" s="64">
        <v>8850</v>
      </c>
      <c r="G30" s="60">
        <f t="shared" si="17"/>
        <v>9735</v>
      </c>
      <c r="H30" s="60">
        <f t="shared" si="14"/>
        <v>10708.5</v>
      </c>
    </row>
    <row r="31" spans="1:8" ht="12" customHeight="1" x14ac:dyDescent="0.2">
      <c r="A31" s="62" t="s">
        <v>22</v>
      </c>
      <c r="B31" s="60">
        <v>3183</v>
      </c>
      <c r="C31" s="60">
        <v>4495.7</v>
      </c>
      <c r="D31" s="60">
        <v>4500</v>
      </c>
      <c r="E31" s="60">
        <f t="shared" si="16"/>
        <v>4500</v>
      </c>
      <c r="F31" s="63">
        <v>18300</v>
      </c>
      <c r="G31" s="60">
        <f t="shared" si="17"/>
        <v>20130</v>
      </c>
      <c r="H31" s="60">
        <f t="shared" si="14"/>
        <v>22143</v>
      </c>
    </row>
    <row r="32" spans="1:8" ht="10.9" customHeight="1" x14ac:dyDescent="0.2">
      <c r="A32" s="62" t="s">
        <v>23</v>
      </c>
      <c r="B32" s="60"/>
      <c r="C32" s="60"/>
      <c r="D32" s="60"/>
      <c r="E32" s="60">
        <f t="shared" si="16"/>
        <v>0</v>
      </c>
      <c r="F32" s="63"/>
      <c r="G32" s="60">
        <f t="shared" si="17"/>
        <v>0</v>
      </c>
      <c r="H32" s="60">
        <f t="shared" si="14"/>
        <v>0</v>
      </c>
    </row>
    <row r="33" spans="1:8" ht="10.9" customHeight="1" x14ac:dyDescent="0.2">
      <c r="A33" s="62" t="s">
        <v>24</v>
      </c>
      <c r="B33" s="60">
        <v>1000</v>
      </c>
      <c r="C33" s="60">
        <v>881.6</v>
      </c>
      <c r="D33" s="60">
        <v>1000</v>
      </c>
      <c r="E33" s="60">
        <f t="shared" si="16"/>
        <v>1000</v>
      </c>
      <c r="F33" s="63">
        <v>12730</v>
      </c>
      <c r="G33" s="60">
        <f t="shared" si="17"/>
        <v>14003</v>
      </c>
      <c r="H33" s="60">
        <f t="shared" si="14"/>
        <v>15403.3</v>
      </c>
    </row>
    <row r="34" spans="1:8" ht="10.9" hidden="1" customHeight="1" x14ac:dyDescent="0.2">
      <c r="A34" s="62" t="s">
        <v>25</v>
      </c>
      <c r="B34" s="60"/>
      <c r="C34" s="60"/>
      <c r="D34" s="60"/>
      <c r="E34" s="60">
        <f t="shared" si="16"/>
        <v>0</v>
      </c>
      <c r="F34" s="63">
        <f t="shared" si="18"/>
        <v>0</v>
      </c>
      <c r="G34" s="60">
        <f t="shared" si="17"/>
        <v>0</v>
      </c>
      <c r="H34" s="60">
        <f t="shared" si="14"/>
        <v>0</v>
      </c>
    </row>
    <row r="35" spans="1:8" ht="10.9" customHeight="1" x14ac:dyDescent="0.2">
      <c r="A35" s="62" t="s">
        <v>26</v>
      </c>
      <c r="B35" s="60">
        <v>188.3</v>
      </c>
      <c r="C35" s="60">
        <v>167.1</v>
      </c>
      <c r="D35" s="60">
        <v>200</v>
      </c>
      <c r="E35" s="60">
        <f t="shared" si="16"/>
        <v>200</v>
      </c>
      <c r="F35" s="63">
        <v>900</v>
      </c>
      <c r="G35" s="60">
        <f t="shared" si="17"/>
        <v>990</v>
      </c>
      <c r="H35" s="60">
        <f t="shared" si="14"/>
        <v>1089</v>
      </c>
    </row>
    <row r="36" spans="1:8" ht="10.9" customHeight="1" x14ac:dyDescent="0.2">
      <c r="A36" s="62" t="s">
        <v>27</v>
      </c>
      <c r="B36" s="60">
        <v>890</v>
      </c>
      <c r="C36" s="60">
        <v>995</v>
      </c>
      <c r="D36" s="60">
        <v>0</v>
      </c>
      <c r="E36" s="60">
        <f t="shared" si="16"/>
        <v>0</v>
      </c>
      <c r="F36" s="63">
        <v>56100</v>
      </c>
      <c r="G36" s="60">
        <f t="shared" si="17"/>
        <v>61710</v>
      </c>
      <c r="H36" s="60">
        <f t="shared" si="14"/>
        <v>67881</v>
      </c>
    </row>
    <row r="37" spans="1:8" ht="10.9" customHeight="1" x14ac:dyDescent="0.2">
      <c r="A37" s="62" t="s">
        <v>28</v>
      </c>
      <c r="B37" s="60">
        <v>1600</v>
      </c>
      <c r="C37" s="60">
        <f>SUM(C38:C41)</f>
        <v>12000</v>
      </c>
      <c r="D37" s="60">
        <f>SUM(D38:D42)</f>
        <v>2500</v>
      </c>
      <c r="E37" s="60">
        <f t="shared" si="16"/>
        <v>2500</v>
      </c>
      <c r="F37" s="63">
        <f>SUM(F38:F42)</f>
        <v>49200</v>
      </c>
      <c r="G37" s="60">
        <f t="shared" ref="G37:H37" si="19">SUM(G38:G42)</f>
        <v>54120</v>
      </c>
      <c r="H37" s="60">
        <f t="shared" si="19"/>
        <v>59532</v>
      </c>
    </row>
    <row r="38" spans="1:8" s="67" customFormat="1" ht="10.9" customHeight="1" x14ac:dyDescent="0.2">
      <c r="A38" s="65" t="s">
        <v>211</v>
      </c>
      <c r="B38" s="60">
        <v>1600</v>
      </c>
      <c r="C38" s="60">
        <v>7200</v>
      </c>
      <c r="D38" s="60">
        <v>1500</v>
      </c>
      <c r="E38" s="60">
        <f t="shared" si="16"/>
        <v>1500</v>
      </c>
      <c r="F38" s="63">
        <v>16600</v>
      </c>
      <c r="G38" s="60">
        <f>+F38*0.1+F38</f>
        <v>18260</v>
      </c>
      <c r="H38" s="60">
        <f>+G38*0.1+G38</f>
        <v>20086</v>
      </c>
    </row>
    <row r="39" spans="1:8" s="67" customFormat="1" ht="10.9" customHeight="1" x14ac:dyDescent="0.2">
      <c r="A39" s="65" t="s">
        <v>212</v>
      </c>
      <c r="B39" s="66"/>
      <c r="C39" s="60">
        <v>4800</v>
      </c>
      <c r="D39" s="60">
        <v>1000</v>
      </c>
      <c r="E39" s="60">
        <f t="shared" si="16"/>
        <v>1000</v>
      </c>
      <c r="F39" s="63">
        <v>6200</v>
      </c>
      <c r="G39" s="60">
        <f t="shared" ref="G39:H42" si="20">+F39*0.1+F39</f>
        <v>6820</v>
      </c>
      <c r="H39" s="60">
        <f t="shared" si="20"/>
        <v>7502</v>
      </c>
    </row>
    <row r="40" spans="1:8" s="67" customFormat="1" ht="10.9" customHeight="1" x14ac:dyDescent="0.2">
      <c r="A40" s="65" t="s">
        <v>213</v>
      </c>
      <c r="B40" s="66"/>
      <c r="C40" s="66"/>
      <c r="D40" s="60"/>
      <c r="E40" s="60">
        <f t="shared" si="16"/>
        <v>0</v>
      </c>
      <c r="F40" s="63"/>
      <c r="G40" s="60">
        <f t="shared" si="20"/>
        <v>0</v>
      </c>
      <c r="H40" s="60">
        <f t="shared" si="20"/>
        <v>0</v>
      </c>
    </row>
    <row r="41" spans="1:8" s="67" customFormat="1" ht="10.9" customHeight="1" x14ac:dyDescent="0.2">
      <c r="A41" s="65" t="s">
        <v>214</v>
      </c>
      <c r="B41" s="66"/>
      <c r="C41" s="66"/>
      <c r="D41" s="66"/>
      <c r="E41" s="60">
        <f t="shared" si="16"/>
        <v>0</v>
      </c>
      <c r="F41" s="68"/>
      <c r="G41" s="60">
        <f t="shared" si="20"/>
        <v>0</v>
      </c>
      <c r="H41" s="60">
        <f t="shared" si="20"/>
        <v>0</v>
      </c>
    </row>
    <row r="42" spans="1:8" s="67" customFormat="1" ht="10.9" customHeight="1" x14ac:dyDescent="0.2">
      <c r="A42" s="65" t="s">
        <v>215</v>
      </c>
      <c r="B42" s="66"/>
      <c r="C42" s="66"/>
      <c r="D42" s="66"/>
      <c r="E42" s="60">
        <f t="shared" si="16"/>
        <v>0</v>
      </c>
      <c r="F42" s="63">
        <v>26400</v>
      </c>
      <c r="G42" s="60">
        <f t="shared" si="20"/>
        <v>29040</v>
      </c>
      <c r="H42" s="60">
        <f t="shared" si="20"/>
        <v>31944</v>
      </c>
    </row>
    <row r="43" spans="1:8" ht="10.9" customHeight="1" x14ac:dyDescent="0.2">
      <c r="A43" s="62" t="s">
        <v>29</v>
      </c>
      <c r="B43" s="60"/>
      <c r="C43" s="60"/>
      <c r="D43" s="60">
        <v>0</v>
      </c>
      <c r="E43" s="60">
        <f t="shared" si="16"/>
        <v>0</v>
      </c>
      <c r="F43" s="63"/>
      <c r="G43" s="60">
        <f t="shared" si="17"/>
        <v>0</v>
      </c>
      <c r="H43" s="60">
        <f t="shared" si="14"/>
        <v>0</v>
      </c>
    </row>
    <row r="44" spans="1:8" ht="10.9" customHeight="1" x14ac:dyDescent="0.2">
      <c r="A44" s="62" t="s">
        <v>30</v>
      </c>
      <c r="B44" s="60"/>
      <c r="C44" s="60"/>
      <c r="D44" s="60">
        <v>0</v>
      </c>
      <c r="E44" s="60">
        <f t="shared" si="16"/>
        <v>0</v>
      </c>
      <c r="F44" s="63">
        <f t="shared" si="18"/>
        <v>0</v>
      </c>
      <c r="G44" s="60">
        <f t="shared" si="17"/>
        <v>0</v>
      </c>
      <c r="H44" s="60">
        <f t="shared" si="14"/>
        <v>0</v>
      </c>
    </row>
    <row r="45" spans="1:8" ht="10.9" customHeight="1" x14ac:dyDescent="0.2">
      <c r="A45" s="62" t="s">
        <v>31</v>
      </c>
      <c r="B45" s="60">
        <v>2000</v>
      </c>
      <c r="C45" s="60">
        <v>22214</v>
      </c>
      <c r="D45" s="60">
        <v>1200</v>
      </c>
      <c r="E45" s="60">
        <f t="shared" si="16"/>
        <v>1200</v>
      </c>
      <c r="F45" s="63">
        <v>10000</v>
      </c>
      <c r="G45" s="60">
        <f t="shared" si="17"/>
        <v>11000</v>
      </c>
      <c r="H45" s="60">
        <f t="shared" si="14"/>
        <v>12100</v>
      </c>
    </row>
    <row r="46" spans="1:8" ht="10.9" customHeight="1" x14ac:dyDescent="0.2">
      <c r="A46" s="62" t="s">
        <v>206</v>
      </c>
      <c r="B46" s="60"/>
      <c r="C46" s="60"/>
      <c r="D46" s="60"/>
      <c r="E46" s="60">
        <f t="shared" si="16"/>
        <v>0</v>
      </c>
      <c r="F46" s="63"/>
      <c r="G46" s="60">
        <f t="shared" ref="G46:H46" si="21">SUM(F46*30/100)+F46</f>
        <v>0</v>
      </c>
      <c r="H46" s="60">
        <f t="shared" si="21"/>
        <v>0</v>
      </c>
    </row>
    <row r="47" spans="1:8" ht="11.25" x14ac:dyDescent="0.2">
      <c r="A47" s="62" t="s">
        <v>32</v>
      </c>
      <c r="B47" s="60">
        <v>9624.7999999999993</v>
      </c>
      <c r="C47" s="60">
        <v>5468.6</v>
      </c>
      <c r="D47" s="60">
        <v>8500</v>
      </c>
      <c r="E47" s="60">
        <f t="shared" si="16"/>
        <v>8500</v>
      </c>
      <c r="F47" s="63">
        <v>172800</v>
      </c>
      <c r="G47" s="60">
        <f t="shared" ref="G47:H47" si="22">SUM(F47*30/100)+F47</f>
        <v>224640</v>
      </c>
      <c r="H47" s="60">
        <f t="shared" si="22"/>
        <v>292032</v>
      </c>
    </row>
    <row r="48" spans="1:8" ht="10.9" customHeight="1" x14ac:dyDescent="0.2">
      <c r="A48" s="62" t="s">
        <v>33</v>
      </c>
      <c r="B48" s="60"/>
      <c r="C48" s="60"/>
      <c r="D48" s="60">
        <v>0</v>
      </c>
      <c r="E48" s="60">
        <f t="shared" si="16"/>
        <v>0</v>
      </c>
      <c r="F48" s="63">
        <f t="shared" si="18"/>
        <v>0</v>
      </c>
      <c r="G48" s="60">
        <f t="shared" si="17"/>
        <v>0</v>
      </c>
      <c r="H48" s="60">
        <f t="shared" si="14"/>
        <v>0</v>
      </c>
    </row>
    <row r="49" spans="1:8" ht="11.25" x14ac:dyDescent="0.2">
      <c r="A49" s="62" t="s">
        <v>34</v>
      </c>
      <c r="B49" s="60">
        <v>3720</v>
      </c>
      <c r="C49" s="60"/>
      <c r="D49" s="60"/>
      <c r="E49" s="60">
        <f t="shared" si="16"/>
        <v>0</v>
      </c>
      <c r="F49" s="63"/>
      <c r="G49" s="60">
        <f t="shared" si="17"/>
        <v>0</v>
      </c>
      <c r="H49" s="60">
        <f t="shared" si="14"/>
        <v>0</v>
      </c>
    </row>
    <row r="50" spans="1:8" s="67" customFormat="1" ht="10.9" customHeight="1" x14ac:dyDescent="0.2">
      <c r="A50" s="65" t="s">
        <v>216</v>
      </c>
      <c r="B50" s="60"/>
      <c r="C50" s="60"/>
      <c r="D50" s="60">
        <v>0</v>
      </c>
      <c r="E50" s="60">
        <f t="shared" si="16"/>
        <v>0</v>
      </c>
      <c r="F50" s="63">
        <v>11400</v>
      </c>
      <c r="G50" s="60">
        <f t="shared" ref="G50:H58" si="23">SUM(F50*10/100)+F50</f>
        <v>12540</v>
      </c>
      <c r="H50" s="60">
        <f t="shared" ref="H50" si="24">SUM(G50*10/100)+G50</f>
        <v>13794</v>
      </c>
    </row>
    <row r="51" spans="1:8" s="67" customFormat="1" ht="10.9" hidden="1" customHeight="1" x14ac:dyDescent="0.2">
      <c r="A51" s="65" t="s">
        <v>217</v>
      </c>
      <c r="B51" s="66"/>
      <c r="C51" s="66"/>
      <c r="D51" s="66"/>
      <c r="E51" s="60">
        <f t="shared" si="16"/>
        <v>0</v>
      </c>
      <c r="F51" s="68"/>
      <c r="G51" s="60">
        <f t="shared" si="23"/>
        <v>0</v>
      </c>
      <c r="H51" s="66"/>
    </row>
    <row r="52" spans="1:8" s="67" customFormat="1" ht="10.9" hidden="1" customHeight="1" x14ac:dyDescent="0.2">
      <c r="A52" s="65" t="s">
        <v>218</v>
      </c>
      <c r="B52" s="66"/>
      <c r="C52" s="66"/>
      <c r="D52" s="66"/>
      <c r="E52" s="60">
        <f t="shared" si="16"/>
        <v>0</v>
      </c>
      <c r="F52" s="68"/>
      <c r="G52" s="60">
        <f t="shared" si="23"/>
        <v>0</v>
      </c>
      <c r="H52" s="66"/>
    </row>
    <row r="53" spans="1:8" s="67" customFormat="1" ht="10.9" hidden="1" customHeight="1" x14ac:dyDescent="0.2">
      <c r="A53" s="65" t="s">
        <v>219</v>
      </c>
      <c r="B53" s="66"/>
      <c r="C53" s="66"/>
      <c r="D53" s="66"/>
      <c r="E53" s="60">
        <f t="shared" si="16"/>
        <v>0</v>
      </c>
      <c r="F53" s="68"/>
      <c r="G53" s="60">
        <f t="shared" si="23"/>
        <v>0</v>
      </c>
      <c r="H53" s="66"/>
    </row>
    <row r="54" spans="1:8" s="67" customFormat="1" ht="10.9" hidden="1" customHeight="1" x14ac:dyDescent="0.2">
      <c r="A54" s="65" t="s">
        <v>220</v>
      </c>
      <c r="B54" s="66"/>
      <c r="C54" s="66"/>
      <c r="D54" s="66"/>
      <c r="E54" s="60">
        <f t="shared" si="16"/>
        <v>0</v>
      </c>
      <c r="F54" s="68"/>
      <c r="G54" s="60">
        <f t="shared" si="23"/>
        <v>0</v>
      </c>
      <c r="H54" s="66"/>
    </row>
    <row r="55" spans="1:8" s="67" customFormat="1" ht="10.9" hidden="1" customHeight="1" x14ac:dyDescent="0.2">
      <c r="A55" s="65" t="s">
        <v>221</v>
      </c>
      <c r="B55" s="66"/>
      <c r="C55" s="66"/>
      <c r="D55" s="66"/>
      <c r="E55" s="60">
        <f t="shared" si="16"/>
        <v>0</v>
      </c>
      <c r="F55" s="68"/>
      <c r="G55" s="60">
        <f t="shared" si="23"/>
        <v>0</v>
      </c>
      <c r="H55" s="66"/>
    </row>
    <row r="56" spans="1:8" s="67" customFormat="1" ht="10.9" hidden="1" customHeight="1" x14ac:dyDescent="0.2">
      <c r="A56" s="65" t="s">
        <v>222</v>
      </c>
      <c r="B56" s="66"/>
      <c r="C56" s="66"/>
      <c r="D56" s="66"/>
      <c r="E56" s="60">
        <f t="shared" si="16"/>
        <v>0</v>
      </c>
      <c r="F56" s="68"/>
      <c r="G56" s="60">
        <f t="shared" si="23"/>
        <v>0</v>
      </c>
      <c r="H56" s="66"/>
    </row>
    <row r="57" spans="1:8" s="67" customFormat="1" ht="10.9" hidden="1" customHeight="1" x14ac:dyDescent="0.2">
      <c r="A57" s="65" t="s">
        <v>223</v>
      </c>
      <c r="B57" s="66"/>
      <c r="C57" s="66"/>
      <c r="D57" s="66"/>
      <c r="E57" s="60">
        <f t="shared" si="16"/>
        <v>0</v>
      </c>
      <c r="F57" s="68"/>
      <c r="G57" s="60">
        <f t="shared" si="23"/>
        <v>0</v>
      </c>
      <c r="H57" s="66"/>
    </row>
    <row r="58" spans="1:8" s="67" customFormat="1" ht="10.9" customHeight="1" x14ac:dyDescent="0.2">
      <c r="A58" s="65" t="s">
        <v>224</v>
      </c>
      <c r="B58" s="66"/>
      <c r="C58" s="60">
        <v>850</v>
      </c>
      <c r="D58" s="72">
        <v>2450</v>
      </c>
      <c r="E58" s="60">
        <f t="shared" si="16"/>
        <v>2450</v>
      </c>
      <c r="F58" s="63">
        <v>12000</v>
      </c>
      <c r="G58" s="60">
        <f t="shared" si="23"/>
        <v>13200</v>
      </c>
      <c r="H58" s="60">
        <f t="shared" si="23"/>
        <v>14520</v>
      </c>
    </row>
    <row r="59" spans="1:8" s="67" customFormat="1" ht="10.9" customHeight="1" x14ac:dyDescent="0.2">
      <c r="A59" s="65" t="s">
        <v>225</v>
      </c>
      <c r="B59" s="66"/>
      <c r="C59" s="66"/>
      <c r="D59" s="72"/>
      <c r="E59" s="60">
        <f t="shared" si="16"/>
        <v>0</v>
      </c>
      <c r="F59" s="68"/>
      <c r="G59" s="66"/>
      <c r="H59" s="66"/>
    </row>
    <row r="60" spans="1:8" s="67" customFormat="1" ht="10.9" customHeight="1" x14ac:dyDescent="0.2">
      <c r="A60" s="65" t="s">
        <v>226</v>
      </c>
      <c r="B60" s="60">
        <v>24064.3</v>
      </c>
      <c r="C60" s="60">
        <v>12200</v>
      </c>
      <c r="D60" s="60">
        <v>12200</v>
      </c>
      <c r="E60" s="60">
        <f t="shared" si="16"/>
        <v>12200</v>
      </c>
      <c r="F60" s="63">
        <v>121984</v>
      </c>
      <c r="G60" s="60">
        <f t="shared" ref="G60:G61" si="25">SUM(F60*30/100)+F60</f>
        <v>158579.20000000001</v>
      </c>
      <c r="H60" s="60">
        <f t="shared" ref="H60:H61" si="26">SUM(G60*30/100)+G60</f>
        <v>206152.96000000002</v>
      </c>
    </row>
    <row r="61" spans="1:8" s="67" customFormat="1" ht="10.9" customHeight="1" x14ac:dyDescent="0.2">
      <c r="A61" s="65" t="s">
        <v>227</v>
      </c>
      <c r="B61" s="66"/>
      <c r="C61" s="66">
        <v>5216.2</v>
      </c>
      <c r="D61" s="60">
        <v>2500</v>
      </c>
      <c r="E61" s="60">
        <f t="shared" si="16"/>
        <v>2500</v>
      </c>
      <c r="F61" s="63">
        <v>232000</v>
      </c>
      <c r="G61" s="60">
        <f t="shared" si="25"/>
        <v>301600</v>
      </c>
      <c r="H61" s="60">
        <f t="shared" si="26"/>
        <v>392080</v>
      </c>
    </row>
    <row r="62" spans="1:8" s="67" customFormat="1" ht="10.9" customHeight="1" x14ac:dyDescent="0.2">
      <c r="A62" s="65" t="s">
        <v>228</v>
      </c>
      <c r="B62" s="66"/>
      <c r="C62" s="66"/>
      <c r="D62" s="66"/>
      <c r="E62" s="60">
        <f t="shared" si="16"/>
        <v>0</v>
      </c>
      <c r="F62" s="68"/>
      <c r="G62" s="66"/>
      <c r="H62" s="66"/>
    </row>
    <row r="63" spans="1:8" s="67" customFormat="1" ht="10.9" customHeight="1" x14ac:dyDescent="0.2">
      <c r="A63" s="65" t="s">
        <v>287</v>
      </c>
      <c r="B63" s="66"/>
      <c r="C63" s="66"/>
      <c r="D63" s="72">
        <v>1300</v>
      </c>
      <c r="E63" s="60">
        <f t="shared" si="16"/>
        <v>1300</v>
      </c>
      <c r="F63" s="68"/>
      <c r="G63" s="66"/>
      <c r="H63" s="66"/>
    </row>
    <row r="64" spans="1:8" s="67" customFormat="1" ht="10.9" customHeight="1" x14ac:dyDescent="0.2">
      <c r="A64" s="65" t="s">
        <v>229</v>
      </c>
      <c r="B64" s="66"/>
      <c r="C64" s="66">
        <v>2914.5</v>
      </c>
      <c r="D64" s="60"/>
      <c r="E64" s="60">
        <f t="shared" si="16"/>
        <v>0</v>
      </c>
      <c r="F64" s="68"/>
      <c r="G64" s="66"/>
      <c r="H64" s="66"/>
    </row>
    <row r="65" spans="1:8" s="67" customFormat="1" ht="10.9" customHeight="1" x14ac:dyDescent="0.2">
      <c r="A65" s="65" t="s">
        <v>230</v>
      </c>
      <c r="B65" s="60">
        <v>1500</v>
      </c>
      <c r="C65" s="60">
        <v>8470.5</v>
      </c>
      <c r="D65" s="60">
        <v>2000</v>
      </c>
      <c r="E65" s="60">
        <f>+D65</f>
        <v>2000</v>
      </c>
      <c r="F65" s="63">
        <v>76400</v>
      </c>
      <c r="G65" s="60">
        <f t="shared" ref="G65" si="27">+F65*0.3+F65</f>
        <v>99320</v>
      </c>
      <c r="H65" s="60">
        <f t="shared" ref="H65" si="28">+G65*0.3+G65</f>
        <v>129116</v>
      </c>
    </row>
    <row r="66" spans="1:8" s="67" customFormat="1" ht="10.9" customHeight="1" x14ac:dyDescent="0.2">
      <c r="A66" s="65" t="s">
        <v>231</v>
      </c>
      <c r="B66" s="66"/>
      <c r="C66" s="66"/>
      <c r="D66" s="72"/>
      <c r="E66" s="66"/>
      <c r="F66" s="68"/>
      <c r="G66" s="66"/>
      <c r="H66" s="66"/>
    </row>
    <row r="67" spans="1:8" s="67" customFormat="1" ht="10.9" customHeight="1" x14ac:dyDescent="0.2">
      <c r="A67" s="65" t="s">
        <v>232</v>
      </c>
      <c r="B67" s="66"/>
      <c r="C67" s="66"/>
      <c r="D67" s="66"/>
      <c r="E67" s="66"/>
      <c r="F67" s="66"/>
      <c r="G67" s="66"/>
      <c r="H67" s="66"/>
    </row>
    <row r="68" spans="1:8" s="67" customFormat="1" ht="10.9" customHeight="1" x14ac:dyDescent="0.2">
      <c r="A68" s="65" t="s">
        <v>233</v>
      </c>
      <c r="B68" s="66">
        <f>SUM(B69:B72)</f>
        <v>136980.5</v>
      </c>
      <c r="C68" s="73">
        <f>+C10</f>
        <v>214536.4</v>
      </c>
      <c r="D68" s="60"/>
      <c r="E68" s="66">
        <f t="shared" ref="E68:H68" si="29">SUM(E69:E72)</f>
        <v>218146.5</v>
      </c>
      <c r="F68" s="60">
        <f t="shared" si="29"/>
        <v>964824.75268000003</v>
      </c>
      <c r="G68" s="60">
        <f t="shared" si="29"/>
        <v>1181944.027948</v>
      </c>
      <c r="H68" s="60">
        <f t="shared" si="29"/>
        <v>1456966.2707428001</v>
      </c>
    </row>
    <row r="69" spans="1:8" s="67" customFormat="1" ht="10.9" customHeight="1" x14ac:dyDescent="0.2">
      <c r="A69" s="65" t="s">
        <v>234</v>
      </c>
      <c r="B69" s="66"/>
      <c r="C69" s="66"/>
      <c r="D69" s="66"/>
      <c r="E69" s="66"/>
      <c r="F69" s="66"/>
      <c r="G69" s="66"/>
      <c r="H69" s="66"/>
    </row>
    <row r="70" spans="1:8" s="67" customFormat="1" ht="10.9" customHeight="1" x14ac:dyDescent="0.2">
      <c r="A70" s="65" t="s">
        <v>235</v>
      </c>
      <c r="B70" s="60">
        <v>2212.1999999999998</v>
      </c>
      <c r="C70" s="60"/>
      <c r="D70" s="60"/>
      <c r="E70" s="60">
        <f>+D70</f>
        <v>0</v>
      </c>
      <c r="F70" s="60"/>
      <c r="G70" s="60"/>
      <c r="H70" s="60"/>
    </row>
    <row r="71" spans="1:8" s="67" customFormat="1" ht="10.9" customHeight="1" x14ac:dyDescent="0.2">
      <c r="A71" s="65" t="s">
        <v>236</v>
      </c>
      <c r="B71" s="66"/>
      <c r="C71" s="66"/>
      <c r="D71" s="60"/>
      <c r="E71" s="66">
        <f>+D71</f>
        <v>0</v>
      </c>
      <c r="F71" s="66"/>
      <c r="G71" s="66"/>
      <c r="H71" s="66"/>
    </row>
    <row r="72" spans="1:8" s="67" customFormat="1" ht="10.9" customHeight="1" x14ac:dyDescent="0.2">
      <c r="A72" s="65" t="s">
        <v>237</v>
      </c>
      <c r="B72" s="61">
        <v>134768.29999999999</v>
      </c>
      <c r="C72" s="61">
        <f>+C68</f>
        <v>214536.4</v>
      </c>
      <c r="D72" s="61">
        <f>+D10</f>
        <v>218146.5</v>
      </c>
      <c r="E72" s="61">
        <f>+D72</f>
        <v>218146.5</v>
      </c>
      <c r="F72" s="61">
        <f t="shared" ref="F72:H72" si="30">+F10</f>
        <v>964824.75268000003</v>
      </c>
      <c r="G72" s="61">
        <f t="shared" si="30"/>
        <v>1181944.027948</v>
      </c>
      <c r="H72" s="61">
        <f t="shared" si="30"/>
        <v>1456966.2707428001</v>
      </c>
    </row>
    <row r="73" spans="1:8" s="67" customFormat="1" ht="10.9" customHeight="1" x14ac:dyDescent="0.2">
      <c r="A73" s="69" t="s">
        <v>257</v>
      </c>
      <c r="B73" s="66"/>
      <c r="C73" s="66"/>
      <c r="D73" s="66"/>
      <c r="E73" s="66"/>
      <c r="F73" s="66"/>
      <c r="G73" s="66"/>
      <c r="H73" s="66"/>
    </row>
    <row r="74" spans="1:8" ht="10.9" customHeight="1" x14ac:dyDescent="0.2">
      <c r="A74" s="62" t="s">
        <v>35</v>
      </c>
      <c r="B74" s="70">
        <f t="shared" ref="B74" si="31">+B75+B76</f>
        <v>12</v>
      </c>
      <c r="C74" s="70">
        <f t="shared" ref="C74" si="32">+C75+C76</f>
        <v>12</v>
      </c>
      <c r="D74" s="70">
        <f>+D75+D76</f>
        <v>18</v>
      </c>
      <c r="E74" s="70">
        <f t="shared" ref="E74:H74" si="33">+E75+E76</f>
        <v>18</v>
      </c>
      <c r="F74" s="70">
        <f t="shared" si="33"/>
        <v>18</v>
      </c>
      <c r="G74" s="70">
        <f t="shared" si="33"/>
        <v>18</v>
      </c>
      <c r="H74" s="70">
        <f t="shared" si="33"/>
        <v>18</v>
      </c>
    </row>
    <row r="75" spans="1:8" ht="10.9" customHeight="1" x14ac:dyDescent="0.2">
      <c r="A75" s="62" t="s">
        <v>36</v>
      </c>
      <c r="B75" s="70">
        <v>1</v>
      </c>
      <c r="C75" s="70">
        <v>1</v>
      </c>
      <c r="D75" s="70">
        <v>1</v>
      </c>
      <c r="E75" s="70">
        <v>1</v>
      </c>
      <c r="F75" s="70">
        <v>1</v>
      </c>
      <c r="G75" s="70">
        <v>1</v>
      </c>
      <c r="H75" s="70">
        <v>1</v>
      </c>
    </row>
    <row r="76" spans="1:8" ht="10.9" customHeight="1" x14ac:dyDescent="0.2">
      <c r="A76" s="62" t="s">
        <v>37</v>
      </c>
      <c r="B76" s="70">
        <v>11</v>
      </c>
      <c r="C76" s="70">
        <v>11</v>
      </c>
      <c r="D76" s="70">
        <v>17</v>
      </c>
      <c r="E76" s="70">
        <v>17</v>
      </c>
      <c r="F76" s="70">
        <v>17</v>
      </c>
      <c r="G76" s="70">
        <v>17</v>
      </c>
      <c r="H76" s="70">
        <v>17</v>
      </c>
    </row>
    <row r="77" spans="1:8" ht="10.9" customHeight="1" x14ac:dyDescent="0.2">
      <c r="A77" s="62" t="s">
        <v>38</v>
      </c>
      <c r="B77" s="60"/>
      <c r="C77" s="60"/>
      <c r="D77" s="70"/>
      <c r="E77" s="70"/>
      <c r="F77" s="70"/>
      <c r="G77" s="70"/>
      <c r="H77" s="70"/>
    </row>
    <row r="78" spans="1:8" ht="10.9" customHeight="1" x14ac:dyDescent="0.2">
      <c r="A78" s="62" t="s">
        <v>39</v>
      </c>
      <c r="B78" s="60"/>
      <c r="C78" s="60"/>
      <c r="D78" s="61"/>
      <c r="E78" s="61"/>
      <c r="F78" s="61"/>
      <c r="G78" s="61"/>
      <c r="H78" s="61"/>
    </row>
    <row r="81" spans="1:8" s="94" customFormat="1" ht="10.9" customHeight="1" x14ac:dyDescent="0.2">
      <c r="A81" s="102" t="s">
        <v>269</v>
      </c>
      <c r="B81" s="102"/>
      <c r="C81" s="102"/>
      <c r="D81" s="102"/>
      <c r="E81" s="102"/>
      <c r="F81" s="102"/>
      <c r="G81" s="102"/>
      <c r="H81" s="102"/>
    </row>
    <row r="82" spans="1:8" s="94" customFormat="1" ht="10.9" customHeight="1" x14ac:dyDescent="0.2"/>
    <row r="83" spans="1:8" s="94" customFormat="1" ht="10.9" customHeight="1" x14ac:dyDescent="0.2">
      <c r="A83" s="102" t="s">
        <v>270</v>
      </c>
      <c r="B83" s="102"/>
      <c r="C83" s="102"/>
      <c r="D83" s="102"/>
      <c r="E83" s="102"/>
      <c r="F83" s="102"/>
      <c r="G83" s="102"/>
      <c r="H83" s="102"/>
    </row>
  </sheetData>
  <mergeCells count="9">
    <mergeCell ref="A81:H81"/>
    <mergeCell ref="A83:H83"/>
    <mergeCell ref="A2:H2"/>
    <mergeCell ref="A4:H4"/>
    <mergeCell ref="D7:E7"/>
    <mergeCell ref="F7:H7"/>
    <mergeCell ref="A7:A8"/>
    <mergeCell ref="B7:B8"/>
    <mergeCell ref="C7:C8"/>
  </mergeCells>
  <pageMargins left="0.7" right="0.2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G26" sqref="G26"/>
    </sheetView>
  </sheetViews>
  <sheetFormatPr defaultRowHeight="12.75" x14ac:dyDescent="0.2"/>
  <cols>
    <col min="1" max="1" width="4" style="6" customWidth="1"/>
    <col min="2" max="2" width="15.28515625" style="6" customWidth="1"/>
    <col min="3" max="3" width="17.28515625" style="6" customWidth="1"/>
    <col min="4" max="4" width="10.140625" style="6" customWidth="1"/>
    <col min="5" max="5" width="10.42578125" style="6" customWidth="1"/>
    <col min="6" max="7" width="11.85546875" style="6" customWidth="1"/>
    <col min="8" max="8" width="11.7109375" style="6" customWidth="1"/>
    <col min="9" max="16384" width="9.140625" style="6"/>
  </cols>
  <sheetData>
    <row r="2" spans="1:8" x14ac:dyDescent="0.2">
      <c r="A2" s="106" t="s">
        <v>202</v>
      </c>
      <c r="B2" s="106"/>
      <c r="C2" s="106"/>
      <c r="D2" s="106"/>
      <c r="E2" s="106"/>
      <c r="F2" s="106"/>
      <c r="G2" s="106"/>
      <c r="H2" s="106"/>
    </row>
    <row r="4" spans="1:8" ht="58.5" customHeight="1" x14ac:dyDescent="0.2">
      <c r="A4" s="10" t="s">
        <v>45</v>
      </c>
      <c r="B4" s="7" t="s">
        <v>46</v>
      </c>
      <c r="C4" s="7" t="s">
        <v>47</v>
      </c>
      <c r="D4" s="11" t="s">
        <v>60</v>
      </c>
      <c r="E4" s="11" t="s">
        <v>48</v>
      </c>
      <c r="F4" s="11" t="s">
        <v>49</v>
      </c>
      <c r="G4" s="11" t="s">
        <v>58</v>
      </c>
      <c r="H4" s="11" t="s">
        <v>59</v>
      </c>
    </row>
    <row r="5" spans="1:8" x14ac:dyDescent="0.2">
      <c r="A5" s="12">
        <v>1</v>
      </c>
      <c r="B5" s="9" t="s">
        <v>260</v>
      </c>
      <c r="C5" s="9" t="s">
        <v>239</v>
      </c>
      <c r="D5" s="9" t="s">
        <v>240</v>
      </c>
      <c r="E5" s="8">
        <v>735.6</v>
      </c>
      <c r="F5" s="8">
        <f>+E5*0.25</f>
        <v>183.9</v>
      </c>
      <c r="G5" s="8">
        <f>+E5+F5</f>
        <v>919.5</v>
      </c>
      <c r="H5" s="8">
        <f>+G5*12</f>
        <v>11034</v>
      </c>
    </row>
    <row r="6" spans="1:8" ht="29.25" customHeight="1" x14ac:dyDescent="0.2">
      <c r="A6" s="12">
        <v>2</v>
      </c>
      <c r="B6" s="9" t="s">
        <v>241</v>
      </c>
      <c r="C6" s="13" t="s">
        <v>242</v>
      </c>
      <c r="D6" s="9" t="s">
        <v>285</v>
      </c>
      <c r="E6" s="8">
        <v>476.3</v>
      </c>
      <c r="F6" s="8">
        <f>+E6*0.23</f>
        <v>109.54900000000001</v>
      </c>
      <c r="G6" s="8">
        <f t="shared" ref="G6:G22" si="0">+E6+F6</f>
        <v>585.84900000000005</v>
      </c>
      <c r="H6" s="8">
        <f t="shared" ref="H6:H22" si="1">+G6*12</f>
        <v>7030.1880000000001</v>
      </c>
    </row>
    <row r="7" spans="1:8" x14ac:dyDescent="0.2">
      <c r="A7" s="12">
        <v>3</v>
      </c>
      <c r="B7" s="9" t="s">
        <v>244</v>
      </c>
      <c r="C7" s="9" t="s">
        <v>245</v>
      </c>
      <c r="D7" s="9" t="s">
        <v>277</v>
      </c>
      <c r="E7" s="8">
        <v>546.4</v>
      </c>
      <c r="F7" s="8">
        <f>+E7*0.75</f>
        <v>409.79999999999995</v>
      </c>
      <c r="G7" s="8">
        <f t="shared" si="0"/>
        <v>956.19999999999993</v>
      </c>
      <c r="H7" s="8">
        <f t="shared" si="1"/>
        <v>11474.4</v>
      </c>
    </row>
    <row r="8" spans="1:8" x14ac:dyDescent="0.2">
      <c r="A8" s="12">
        <v>4</v>
      </c>
      <c r="B8" s="9" t="s">
        <v>246</v>
      </c>
      <c r="C8" s="9" t="s">
        <v>245</v>
      </c>
      <c r="D8" s="9" t="s">
        <v>277</v>
      </c>
      <c r="E8" s="8">
        <v>546.4</v>
      </c>
      <c r="F8" s="8">
        <f>+E8*0.45</f>
        <v>245.88</v>
      </c>
      <c r="G8" s="8">
        <f t="shared" si="0"/>
        <v>792.28</v>
      </c>
      <c r="H8" s="8">
        <f t="shared" si="1"/>
        <v>9507.36</v>
      </c>
    </row>
    <row r="9" spans="1:8" ht="22.5" customHeight="1" x14ac:dyDescent="0.2">
      <c r="A9" s="12">
        <v>5</v>
      </c>
      <c r="B9" s="9" t="s">
        <v>247</v>
      </c>
      <c r="C9" s="13" t="s">
        <v>242</v>
      </c>
      <c r="D9" s="9" t="s">
        <v>243</v>
      </c>
      <c r="E9" s="8">
        <v>505</v>
      </c>
      <c r="F9" s="8">
        <f>+E9*0.35</f>
        <v>176.75</v>
      </c>
      <c r="G9" s="8">
        <f t="shared" si="0"/>
        <v>681.75</v>
      </c>
      <c r="H9" s="8">
        <f t="shared" si="1"/>
        <v>8181</v>
      </c>
    </row>
    <row r="10" spans="1:8" x14ac:dyDescent="0.2">
      <c r="A10" s="12">
        <v>6</v>
      </c>
      <c r="B10" s="9" t="s">
        <v>261</v>
      </c>
      <c r="C10" s="9" t="s">
        <v>245</v>
      </c>
      <c r="D10" s="9" t="s">
        <v>248</v>
      </c>
      <c r="E10" s="8">
        <v>443.4</v>
      </c>
      <c r="F10" s="8"/>
      <c r="G10" s="8">
        <f t="shared" si="0"/>
        <v>443.4</v>
      </c>
      <c r="H10" s="8">
        <f t="shared" si="1"/>
        <v>5320.7999999999993</v>
      </c>
    </row>
    <row r="11" spans="1:8" x14ac:dyDescent="0.2">
      <c r="A11" s="12">
        <v>7</v>
      </c>
      <c r="B11" s="9" t="s">
        <v>249</v>
      </c>
      <c r="C11" s="9" t="s">
        <v>245</v>
      </c>
      <c r="D11" s="9" t="s">
        <v>250</v>
      </c>
      <c r="E11" s="8">
        <v>469.6</v>
      </c>
      <c r="F11" s="8">
        <f>+E11*0.25</f>
        <v>117.4</v>
      </c>
      <c r="G11" s="8">
        <f t="shared" si="0"/>
        <v>587</v>
      </c>
      <c r="H11" s="8">
        <f t="shared" si="1"/>
        <v>7044</v>
      </c>
    </row>
    <row r="12" spans="1:8" x14ac:dyDescent="0.2">
      <c r="A12" s="12">
        <v>8</v>
      </c>
      <c r="B12" s="9" t="s">
        <v>251</v>
      </c>
      <c r="C12" s="9" t="s">
        <v>245</v>
      </c>
      <c r="D12" s="9" t="s">
        <v>250</v>
      </c>
      <c r="E12" s="8">
        <v>469.6</v>
      </c>
      <c r="F12" s="8">
        <f>+E12*0.25</f>
        <v>117.4</v>
      </c>
      <c r="G12" s="8">
        <f t="shared" si="0"/>
        <v>587</v>
      </c>
      <c r="H12" s="8">
        <f t="shared" si="1"/>
        <v>7044</v>
      </c>
    </row>
    <row r="13" spans="1:8" x14ac:dyDescent="0.2">
      <c r="A13" s="12">
        <v>9</v>
      </c>
      <c r="B13" s="9" t="s">
        <v>252</v>
      </c>
      <c r="C13" s="9" t="s">
        <v>245</v>
      </c>
      <c r="D13" s="9" t="s">
        <v>250</v>
      </c>
      <c r="E13" s="8">
        <v>469.6</v>
      </c>
      <c r="F13" s="8">
        <f>+E13*0.25</f>
        <v>117.4</v>
      </c>
      <c r="G13" s="8">
        <f t="shared" si="0"/>
        <v>587</v>
      </c>
      <c r="H13" s="8">
        <f t="shared" si="1"/>
        <v>7044</v>
      </c>
    </row>
    <row r="14" spans="1:8" ht="53.25" customHeight="1" x14ac:dyDescent="0.2">
      <c r="A14" s="15">
        <v>10</v>
      </c>
      <c r="B14" s="15" t="s">
        <v>278</v>
      </c>
      <c r="C14" s="15" t="s">
        <v>265</v>
      </c>
      <c r="D14" s="15" t="s">
        <v>279</v>
      </c>
      <c r="E14" s="71">
        <v>483.8</v>
      </c>
      <c r="F14" s="71">
        <f>+E14*0.65</f>
        <v>314.47000000000003</v>
      </c>
      <c r="G14" s="71">
        <f t="shared" si="0"/>
        <v>798.27</v>
      </c>
      <c r="H14" s="71">
        <f t="shared" si="1"/>
        <v>9579.24</v>
      </c>
    </row>
    <row r="15" spans="1:8" x14ac:dyDescent="0.2">
      <c r="A15" s="12">
        <v>11</v>
      </c>
      <c r="B15" s="9" t="s">
        <v>254</v>
      </c>
      <c r="C15" s="9" t="s">
        <v>245</v>
      </c>
      <c r="D15" s="9" t="s">
        <v>250</v>
      </c>
      <c r="E15" s="8">
        <v>469.6</v>
      </c>
      <c r="F15" s="8">
        <f>+E15*0.25</f>
        <v>117.4</v>
      </c>
      <c r="G15" s="8">
        <f t="shared" si="0"/>
        <v>587</v>
      </c>
      <c r="H15" s="8">
        <f t="shared" si="1"/>
        <v>7044</v>
      </c>
    </row>
    <row r="16" spans="1:8" x14ac:dyDescent="0.2">
      <c r="A16" s="12">
        <v>12</v>
      </c>
      <c r="B16" s="9" t="s">
        <v>262</v>
      </c>
      <c r="C16" s="9" t="s">
        <v>245</v>
      </c>
      <c r="D16" s="9" t="s">
        <v>253</v>
      </c>
      <c r="E16" s="8">
        <v>443.4</v>
      </c>
      <c r="F16" s="8"/>
      <c r="G16" s="8">
        <f t="shared" si="0"/>
        <v>443.4</v>
      </c>
      <c r="H16" s="8">
        <f t="shared" si="1"/>
        <v>5320.7999999999993</v>
      </c>
    </row>
    <row r="17" spans="1:9" x14ac:dyDescent="0.2">
      <c r="A17" s="12">
        <v>13</v>
      </c>
      <c r="B17" s="9" t="s">
        <v>263</v>
      </c>
      <c r="C17" s="9" t="s">
        <v>245</v>
      </c>
      <c r="D17" s="9" t="s">
        <v>277</v>
      </c>
      <c r="E17" s="8">
        <v>546.4</v>
      </c>
      <c r="F17" s="8">
        <f>+E17*0.45</f>
        <v>245.88</v>
      </c>
      <c r="G17" s="8">
        <f t="shared" si="0"/>
        <v>792.28</v>
      </c>
      <c r="H17" s="8">
        <f t="shared" si="1"/>
        <v>9507.36</v>
      </c>
    </row>
    <row r="18" spans="1:9" x14ac:dyDescent="0.2">
      <c r="A18" s="12">
        <v>14</v>
      </c>
      <c r="B18" s="9" t="s">
        <v>264</v>
      </c>
      <c r="C18" s="9" t="s">
        <v>245</v>
      </c>
      <c r="D18" s="9" t="s">
        <v>250</v>
      </c>
      <c r="E18" s="8">
        <v>443.4</v>
      </c>
      <c r="F18" s="8"/>
      <c r="G18" s="8">
        <f t="shared" si="0"/>
        <v>443.4</v>
      </c>
      <c r="H18" s="8">
        <f t="shared" si="1"/>
        <v>5320.7999999999993</v>
      </c>
      <c r="I18" s="14"/>
    </row>
    <row r="19" spans="1:9" x14ac:dyDescent="0.2">
      <c r="A19" s="12">
        <v>15</v>
      </c>
      <c r="B19" s="15" t="s">
        <v>286</v>
      </c>
      <c r="C19" s="9" t="s">
        <v>245</v>
      </c>
      <c r="D19" s="9" t="s">
        <v>253</v>
      </c>
      <c r="E19" s="8">
        <v>443.4</v>
      </c>
      <c r="F19" s="16"/>
      <c r="G19" s="8">
        <f t="shared" si="0"/>
        <v>443.4</v>
      </c>
      <c r="H19" s="8">
        <f t="shared" si="1"/>
        <v>5320.7999999999993</v>
      </c>
    </row>
    <row r="20" spans="1:9" ht="21" customHeight="1" x14ac:dyDescent="0.2">
      <c r="A20" s="12">
        <v>16</v>
      </c>
      <c r="B20" s="15" t="s">
        <v>280</v>
      </c>
      <c r="C20" s="15" t="s">
        <v>245</v>
      </c>
      <c r="D20" s="15" t="s">
        <v>253</v>
      </c>
      <c r="E20" s="71">
        <v>443.4</v>
      </c>
      <c r="F20" s="71"/>
      <c r="G20" s="71">
        <f t="shared" si="0"/>
        <v>443.4</v>
      </c>
      <c r="H20" s="71">
        <f t="shared" si="1"/>
        <v>5320.7999999999993</v>
      </c>
    </row>
    <row r="21" spans="1:9" ht="36.75" customHeight="1" x14ac:dyDescent="0.2">
      <c r="A21" s="12">
        <v>17</v>
      </c>
      <c r="B21" s="15" t="s">
        <v>272</v>
      </c>
      <c r="C21" s="13" t="s">
        <v>266</v>
      </c>
      <c r="D21" s="17" t="s">
        <v>281</v>
      </c>
      <c r="E21" s="18">
        <v>469.2</v>
      </c>
      <c r="F21" s="18">
        <f>+E21*0.65</f>
        <v>304.98</v>
      </c>
      <c r="G21" s="18">
        <f t="shared" si="0"/>
        <v>774.18000000000006</v>
      </c>
      <c r="H21" s="18">
        <f t="shared" si="1"/>
        <v>9290.16</v>
      </c>
    </row>
    <row r="22" spans="1:9" ht="27" customHeight="1" x14ac:dyDescent="0.2">
      <c r="A22" s="12">
        <v>18</v>
      </c>
      <c r="B22" s="15" t="s">
        <v>267</v>
      </c>
      <c r="C22" s="13" t="s">
        <v>268</v>
      </c>
      <c r="D22" s="17" t="s">
        <v>282</v>
      </c>
      <c r="E22" s="18">
        <v>388.6</v>
      </c>
      <c r="F22" s="18">
        <f>+E22*0.65</f>
        <v>252.59000000000003</v>
      </c>
      <c r="G22" s="18">
        <f t="shared" si="0"/>
        <v>641.19000000000005</v>
      </c>
      <c r="H22" s="18">
        <f t="shared" si="1"/>
        <v>7694.2800000000007</v>
      </c>
    </row>
    <row r="23" spans="1:9" x14ac:dyDescent="0.2">
      <c r="A23" s="107" t="s">
        <v>259</v>
      </c>
      <c r="B23" s="108"/>
      <c r="C23" s="108"/>
      <c r="D23" s="109"/>
      <c r="E23" s="16">
        <f>SUM(E5:E22)</f>
        <v>8793.1</v>
      </c>
      <c r="F23" s="16">
        <f t="shared" ref="F23:G23" si="2">SUM(F5:F22)</f>
        <v>2713.3990000000003</v>
      </c>
      <c r="G23" s="16">
        <f t="shared" si="2"/>
        <v>11506.499</v>
      </c>
      <c r="H23" s="16">
        <f>SUM(H5:H22)</f>
        <v>138077.98800000004</v>
      </c>
    </row>
    <row r="26" spans="1:9" x14ac:dyDescent="0.2">
      <c r="G26" s="96"/>
    </row>
  </sheetData>
  <mergeCells count="2">
    <mergeCell ref="A2:H2"/>
    <mergeCell ref="A23:D23"/>
  </mergeCells>
  <pageMargins left="0.7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E22" sqref="E22"/>
    </sheetView>
  </sheetViews>
  <sheetFormatPr defaultRowHeight="12.75" x14ac:dyDescent="0.2"/>
  <cols>
    <col min="1" max="1" width="4.140625" style="19" customWidth="1"/>
    <col min="2" max="2" width="19.5703125" style="19" customWidth="1"/>
    <col min="3" max="3" width="33.140625" style="19" customWidth="1"/>
    <col min="4" max="4" width="11.42578125" style="19" customWidth="1"/>
    <col min="5" max="6" width="16.5703125" style="19" customWidth="1"/>
    <col min="7" max="7" width="17.5703125" style="19" customWidth="1"/>
    <col min="8" max="16384" width="9.140625" style="19"/>
  </cols>
  <sheetData>
    <row r="2" spans="1:7" x14ac:dyDescent="0.2">
      <c r="A2" s="110" t="s">
        <v>255</v>
      </c>
      <c r="B2" s="110"/>
      <c r="C2" s="110"/>
      <c r="D2" s="110"/>
      <c r="E2" s="110"/>
      <c r="F2" s="110"/>
      <c r="G2" s="110"/>
    </row>
    <row r="4" spans="1:7" ht="51" x14ac:dyDescent="0.2">
      <c r="A4" s="20" t="s">
        <v>45</v>
      </c>
      <c r="B4" s="21" t="s">
        <v>46</v>
      </c>
      <c r="C4" s="21" t="s">
        <v>47</v>
      </c>
      <c r="D4" s="20" t="s">
        <v>60</v>
      </c>
      <c r="E4" s="22" t="s">
        <v>283</v>
      </c>
      <c r="F4" s="22" t="s">
        <v>284</v>
      </c>
      <c r="G4" s="21" t="s">
        <v>259</v>
      </c>
    </row>
    <row r="5" spans="1:7" x14ac:dyDescent="0.2">
      <c r="A5" s="23">
        <v>1</v>
      </c>
      <c r="B5" s="9" t="s">
        <v>260</v>
      </c>
      <c r="C5" s="9" t="s">
        <v>239</v>
      </c>
      <c r="D5" s="9" t="s">
        <v>240</v>
      </c>
      <c r="E5" s="99">
        <v>629.20000000000005</v>
      </c>
      <c r="F5" s="99"/>
      <c r="G5" s="99">
        <f>+E5+F5</f>
        <v>629.20000000000005</v>
      </c>
    </row>
    <row r="6" spans="1:7" x14ac:dyDescent="0.2">
      <c r="A6" s="23">
        <v>2</v>
      </c>
      <c r="B6" s="9" t="s">
        <v>241</v>
      </c>
      <c r="C6" s="13" t="s">
        <v>242</v>
      </c>
      <c r="D6" s="9" t="s">
        <v>243</v>
      </c>
      <c r="E6" s="99">
        <v>629.20000000000005</v>
      </c>
      <c r="F6" s="99">
        <v>121</v>
      </c>
      <c r="G6" s="99">
        <f t="shared" ref="G6:G22" si="0">+E6+F6</f>
        <v>750.2</v>
      </c>
    </row>
    <row r="7" spans="1:7" x14ac:dyDescent="0.2">
      <c r="A7" s="23">
        <v>3</v>
      </c>
      <c r="B7" s="9" t="s">
        <v>244</v>
      </c>
      <c r="C7" s="9" t="s">
        <v>245</v>
      </c>
      <c r="D7" s="9" t="s">
        <v>277</v>
      </c>
      <c r="E7" s="99">
        <v>629.20000000000005</v>
      </c>
      <c r="F7" s="99">
        <v>121</v>
      </c>
      <c r="G7" s="99">
        <f t="shared" si="0"/>
        <v>750.2</v>
      </c>
    </row>
    <row r="8" spans="1:7" x14ac:dyDescent="0.2">
      <c r="A8" s="23">
        <v>4</v>
      </c>
      <c r="B8" s="9" t="s">
        <v>246</v>
      </c>
      <c r="C8" s="9" t="s">
        <v>245</v>
      </c>
      <c r="D8" s="9" t="s">
        <v>277</v>
      </c>
      <c r="E8" s="99">
        <v>629.20000000000005</v>
      </c>
      <c r="F8" s="99">
        <v>121</v>
      </c>
      <c r="G8" s="99">
        <f t="shared" si="0"/>
        <v>750.2</v>
      </c>
    </row>
    <row r="9" spans="1:7" x14ac:dyDescent="0.2">
      <c r="A9" s="23">
        <v>5</v>
      </c>
      <c r="B9" s="9" t="s">
        <v>247</v>
      </c>
      <c r="C9" s="13" t="s">
        <v>242</v>
      </c>
      <c r="D9" s="9" t="s">
        <v>243</v>
      </c>
      <c r="E9" s="99">
        <v>629.20000000000005</v>
      </c>
      <c r="F9" s="99">
        <v>121</v>
      </c>
      <c r="G9" s="99">
        <f t="shared" si="0"/>
        <v>750.2</v>
      </c>
    </row>
    <row r="10" spans="1:7" x14ac:dyDescent="0.2">
      <c r="A10" s="23">
        <v>6</v>
      </c>
      <c r="B10" s="9" t="s">
        <v>261</v>
      </c>
      <c r="C10" s="9" t="s">
        <v>245</v>
      </c>
      <c r="D10" s="9" t="s">
        <v>248</v>
      </c>
      <c r="E10" s="99">
        <v>629.20000000000005</v>
      </c>
      <c r="F10" s="99">
        <v>121</v>
      </c>
      <c r="G10" s="99">
        <f t="shared" si="0"/>
        <v>750.2</v>
      </c>
    </row>
    <row r="11" spans="1:7" x14ac:dyDescent="0.2">
      <c r="A11" s="23">
        <v>7</v>
      </c>
      <c r="B11" s="9" t="s">
        <v>249</v>
      </c>
      <c r="C11" s="9" t="s">
        <v>245</v>
      </c>
      <c r="D11" s="9" t="s">
        <v>250</v>
      </c>
      <c r="E11" s="99">
        <v>629.20000000000005</v>
      </c>
      <c r="F11" s="99">
        <v>121</v>
      </c>
      <c r="G11" s="99">
        <f t="shared" si="0"/>
        <v>750.2</v>
      </c>
    </row>
    <row r="12" spans="1:7" x14ac:dyDescent="0.2">
      <c r="A12" s="23">
        <v>8</v>
      </c>
      <c r="B12" s="9" t="s">
        <v>251</v>
      </c>
      <c r="C12" s="9" t="s">
        <v>245</v>
      </c>
      <c r="D12" s="9" t="s">
        <v>250</v>
      </c>
      <c r="E12" s="99">
        <v>629.20000000000005</v>
      </c>
      <c r="F12" s="99">
        <v>121</v>
      </c>
      <c r="G12" s="99">
        <f t="shared" si="0"/>
        <v>750.2</v>
      </c>
    </row>
    <row r="13" spans="1:7" x14ac:dyDescent="0.2">
      <c r="A13" s="23">
        <v>9</v>
      </c>
      <c r="B13" s="9" t="s">
        <v>252</v>
      </c>
      <c r="C13" s="9" t="s">
        <v>245</v>
      </c>
      <c r="D13" s="9" t="s">
        <v>250</v>
      </c>
      <c r="E13" s="99">
        <v>629.20000000000005</v>
      </c>
      <c r="F13" s="99">
        <v>121</v>
      </c>
      <c r="G13" s="99">
        <f t="shared" si="0"/>
        <v>750.2</v>
      </c>
    </row>
    <row r="14" spans="1:7" ht="25.5" x14ac:dyDescent="0.2">
      <c r="A14" s="23">
        <v>10</v>
      </c>
      <c r="B14" s="15" t="s">
        <v>278</v>
      </c>
      <c r="C14" s="15" t="s">
        <v>265</v>
      </c>
      <c r="D14" s="15" t="s">
        <v>279</v>
      </c>
      <c r="E14" s="99">
        <v>629.20000000000005</v>
      </c>
      <c r="F14" s="99">
        <v>121</v>
      </c>
      <c r="G14" s="99">
        <f t="shared" si="0"/>
        <v>750.2</v>
      </c>
    </row>
    <row r="15" spans="1:7" x14ac:dyDescent="0.2">
      <c r="A15" s="23">
        <v>11</v>
      </c>
      <c r="B15" s="9" t="s">
        <v>254</v>
      </c>
      <c r="C15" s="9" t="s">
        <v>245</v>
      </c>
      <c r="D15" s="9" t="s">
        <v>250</v>
      </c>
      <c r="E15" s="99">
        <v>629.20000000000005</v>
      </c>
      <c r="F15" s="99">
        <v>121</v>
      </c>
      <c r="G15" s="99">
        <f t="shared" si="0"/>
        <v>750.2</v>
      </c>
    </row>
    <row r="16" spans="1:7" x14ac:dyDescent="0.2">
      <c r="A16" s="23">
        <v>12</v>
      </c>
      <c r="B16" s="9" t="s">
        <v>262</v>
      </c>
      <c r="C16" s="9" t="s">
        <v>245</v>
      </c>
      <c r="D16" s="9" t="s">
        <v>253</v>
      </c>
      <c r="E16" s="99">
        <v>629.20000000000005</v>
      </c>
      <c r="F16" s="99">
        <v>121</v>
      </c>
      <c r="G16" s="99">
        <f t="shared" si="0"/>
        <v>750.2</v>
      </c>
    </row>
    <row r="17" spans="1:7" x14ac:dyDescent="0.2">
      <c r="A17" s="23">
        <v>13</v>
      </c>
      <c r="B17" s="9" t="s">
        <v>263</v>
      </c>
      <c r="C17" s="9" t="s">
        <v>245</v>
      </c>
      <c r="D17" s="9" t="s">
        <v>277</v>
      </c>
      <c r="E17" s="99">
        <v>629.20000000000005</v>
      </c>
      <c r="F17" s="99">
        <v>121</v>
      </c>
      <c r="G17" s="99">
        <f t="shared" si="0"/>
        <v>750.2</v>
      </c>
    </row>
    <row r="18" spans="1:7" x14ac:dyDescent="0.2">
      <c r="A18" s="23">
        <v>14</v>
      </c>
      <c r="B18" s="9" t="s">
        <v>264</v>
      </c>
      <c r="C18" s="9" t="s">
        <v>245</v>
      </c>
      <c r="D18" s="9" t="s">
        <v>250</v>
      </c>
      <c r="E18" s="99">
        <v>629.20000000000005</v>
      </c>
      <c r="F18" s="99">
        <v>121</v>
      </c>
      <c r="G18" s="99">
        <f t="shared" si="0"/>
        <v>750.2</v>
      </c>
    </row>
    <row r="19" spans="1:7" x14ac:dyDescent="0.2">
      <c r="A19" s="23">
        <v>15</v>
      </c>
      <c r="B19" s="15"/>
      <c r="C19" s="9" t="s">
        <v>245</v>
      </c>
      <c r="D19" s="9" t="s">
        <v>253</v>
      </c>
      <c r="E19" s="99">
        <v>629.20000000000005</v>
      </c>
      <c r="F19" s="99">
        <v>121</v>
      </c>
      <c r="G19" s="99">
        <f t="shared" si="0"/>
        <v>750.2</v>
      </c>
    </row>
    <row r="20" spans="1:7" x14ac:dyDescent="0.2">
      <c r="A20" s="23">
        <v>16</v>
      </c>
      <c r="B20" s="15" t="s">
        <v>280</v>
      </c>
      <c r="C20" s="15" t="s">
        <v>245</v>
      </c>
      <c r="D20" s="15" t="s">
        <v>253</v>
      </c>
      <c r="E20" s="99">
        <v>629.20000000000005</v>
      </c>
      <c r="F20" s="99">
        <v>121</v>
      </c>
      <c r="G20" s="99">
        <f t="shared" si="0"/>
        <v>750.2</v>
      </c>
    </row>
    <row r="21" spans="1:7" ht="25.5" x14ac:dyDescent="0.2">
      <c r="A21" s="23">
        <v>17</v>
      </c>
      <c r="B21" s="15" t="s">
        <v>272</v>
      </c>
      <c r="C21" s="13" t="s">
        <v>266</v>
      </c>
      <c r="D21" s="17" t="s">
        <v>281</v>
      </c>
      <c r="E21" s="99">
        <v>629.20000000000005</v>
      </c>
      <c r="F21" s="99">
        <v>121</v>
      </c>
      <c r="G21" s="100">
        <f t="shared" si="0"/>
        <v>750.2</v>
      </c>
    </row>
    <row r="22" spans="1:7" x14ac:dyDescent="0.2">
      <c r="A22" s="23">
        <v>18</v>
      </c>
      <c r="B22" s="15" t="s">
        <v>267</v>
      </c>
      <c r="C22" s="13" t="s">
        <v>268</v>
      </c>
      <c r="D22" s="17" t="s">
        <v>282</v>
      </c>
      <c r="E22" s="99">
        <v>629.20000000000005</v>
      </c>
      <c r="F22" s="99">
        <v>121</v>
      </c>
      <c r="G22" s="99">
        <f t="shared" si="0"/>
        <v>750.2</v>
      </c>
    </row>
    <row r="23" spans="1:7" x14ac:dyDescent="0.2">
      <c r="A23" s="24"/>
      <c r="B23" s="24" t="s">
        <v>57</v>
      </c>
      <c r="C23" s="24"/>
      <c r="D23" s="24"/>
      <c r="E23" s="101">
        <f>SUM(E5:E22)</f>
        <v>11325.600000000002</v>
      </c>
      <c r="F23" s="101">
        <f t="shared" ref="F23:G23" si="1">SUM(F5:F22)</f>
        <v>2057</v>
      </c>
      <c r="G23" s="101">
        <f t="shared" si="1"/>
        <v>13382.600000000004</v>
      </c>
    </row>
  </sheetData>
  <mergeCells count="1">
    <mergeCell ref="A2:G2"/>
  </mergeCells>
  <pageMargins left="1.2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54"/>
  <sheetViews>
    <sheetView topLeftCell="B85" workbookViewId="0">
      <selection activeCell="C111" sqref="C111"/>
    </sheetView>
  </sheetViews>
  <sheetFormatPr defaultRowHeight="14.25" x14ac:dyDescent="0.25"/>
  <cols>
    <col min="1" max="1" width="6.140625" style="26" customWidth="1"/>
    <col min="2" max="2" width="50.28515625" style="25" customWidth="1"/>
    <col min="3" max="3" width="11.140625" style="25" customWidth="1"/>
    <col min="4" max="4" width="11.5703125" style="25" customWidth="1"/>
    <col min="5" max="5" width="14.42578125" style="25" customWidth="1"/>
    <col min="6" max="6" width="14" style="25" customWidth="1"/>
    <col min="7" max="16384" width="9.140625" style="25"/>
  </cols>
  <sheetData>
    <row r="2" spans="1:6" ht="15" customHeight="1" x14ac:dyDescent="0.25">
      <c r="A2" s="111" t="s">
        <v>271</v>
      </c>
      <c r="B2" s="111"/>
      <c r="C2" s="111"/>
      <c r="D2" s="111"/>
      <c r="E2" s="111"/>
      <c r="F2" s="111"/>
    </row>
    <row r="4" spans="1:6" x14ac:dyDescent="0.25">
      <c r="E4" s="27" t="s">
        <v>43</v>
      </c>
    </row>
    <row r="5" spans="1:6" ht="15" customHeight="1" x14ac:dyDescent="0.25">
      <c r="A5" s="113" t="s">
        <v>45</v>
      </c>
      <c r="B5" s="113" t="s">
        <v>61</v>
      </c>
      <c r="C5" s="115" t="s">
        <v>273</v>
      </c>
      <c r="D5" s="114" t="s">
        <v>210</v>
      </c>
      <c r="E5" s="114"/>
      <c r="F5" s="113" t="s">
        <v>274</v>
      </c>
    </row>
    <row r="6" spans="1:6" ht="46.5" customHeight="1" x14ac:dyDescent="0.25">
      <c r="A6" s="113"/>
      <c r="B6" s="113"/>
      <c r="C6" s="116"/>
      <c r="D6" s="28" t="s">
        <v>187</v>
      </c>
      <c r="E6" s="28" t="s">
        <v>41</v>
      </c>
      <c r="F6" s="113"/>
    </row>
    <row r="7" spans="1:6" x14ac:dyDescent="0.25">
      <c r="A7" s="29">
        <v>1</v>
      </c>
      <c r="B7" s="30" t="s">
        <v>62</v>
      </c>
      <c r="C7" s="31"/>
      <c r="D7" s="31"/>
      <c r="E7" s="31"/>
      <c r="F7" s="31"/>
    </row>
    <row r="8" spans="1:6" x14ac:dyDescent="0.25">
      <c r="A8" s="29">
        <v>1.1000000000000001</v>
      </c>
      <c r="B8" s="32" t="s">
        <v>63</v>
      </c>
      <c r="C8" s="31">
        <v>12</v>
      </c>
      <c r="D8" s="31">
        <v>18</v>
      </c>
      <c r="E8" s="31">
        <v>18</v>
      </c>
      <c r="F8" s="31">
        <v>18</v>
      </c>
    </row>
    <row r="9" spans="1:6" x14ac:dyDescent="0.25">
      <c r="A9" s="29">
        <v>1.2</v>
      </c>
      <c r="B9" s="32" t="s">
        <v>64</v>
      </c>
      <c r="C9" s="31">
        <v>120</v>
      </c>
      <c r="D9" s="31">
        <v>150</v>
      </c>
      <c r="E9" s="31">
        <v>150</v>
      </c>
      <c r="F9" s="31">
        <v>250</v>
      </c>
    </row>
    <row r="10" spans="1:6" ht="13.5" customHeight="1" x14ac:dyDescent="0.25">
      <c r="A10" s="29">
        <v>1.3</v>
      </c>
      <c r="B10" s="33" t="s">
        <v>188</v>
      </c>
      <c r="C10" s="31">
        <f>+C8*C9</f>
        <v>1440</v>
      </c>
      <c r="D10" s="31">
        <f>+D8*D9</f>
        <v>2700</v>
      </c>
      <c r="E10" s="31">
        <f t="shared" ref="E10" si="0">+E8*E9</f>
        <v>2700</v>
      </c>
      <c r="F10" s="31">
        <f>+F8*F9</f>
        <v>4500</v>
      </c>
    </row>
    <row r="11" spans="1:6" ht="24.75" customHeight="1" x14ac:dyDescent="0.25">
      <c r="A11" s="29">
        <v>1.4</v>
      </c>
      <c r="B11" s="33" t="s">
        <v>190</v>
      </c>
      <c r="C11" s="31">
        <v>4553</v>
      </c>
      <c r="D11" s="31">
        <f>+D12-D10</f>
        <v>7680</v>
      </c>
      <c r="E11" s="31">
        <f t="shared" ref="E11" si="1">+E12-E10</f>
        <v>7680</v>
      </c>
      <c r="F11" s="31">
        <v>10339.5</v>
      </c>
    </row>
    <row r="12" spans="1:6" x14ac:dyDescent="0.25">
      <c r="A12" s="29">
        <v>1.5</v>
      </c>
      <c r="B12" s="33" t="s">
        <v>189</v>
      </c>
      <c r="C12" s="34">
        <f>+'Зардлын товчоо'!B27</f>
        <v>5993</v>
      </c>
      <c r="D12" s="34">
        <f>+'Зардлын товчоо'!D27</f>
        <v>10380</v>
      </c>
      <c r="E12" s="34">
        <f>+'Зардлын товчоо'!E27</f>
        <v>10380</v>
      </c>
      <c r="F12" s="34">
        <f>+'Зардлын товчоо'!F27</f>
        <v>14039.5</v>
      </c>
    </row>
    <row r="13" spans="1:6" x14ac:dyDescent="0.25">
      <c r="A13" s="29">
        <v>2</v>
      </c>
      <c r="B13" s="30" t="s">
        <v>65</v>
      </c>
      <c r="C13" s="31"/>
      <c r="D13" s="31"/>
      <c r="E13" s="31"/>
      <c r="F13" s="31"/>
    </row>
    <row r="14" spans="1:6" x14ac:dyDescent="0.25">
      <c r="A14" s="29">
        <v>2.1</v>
      </c>
      <c r="B14" s="32" t="s">
        <v>191</v>
      </c>
      <c r="C14" s="31"/>
      <c r="D14" s="31"/>
      <c r="E14" s="31"/>
      <c r="F14" s="31"/>
    </row>
    <row r="15" spans="1:6" x14ac:dyDescent="0.25">
      <c r="A15" s="29">
        <v>2.2000000000000002</v>
      </c>
      <c r="B15" s="32" t="s">
        <v>66</v>
      </c>
      <c r="C15" s="31"/>
      <c r="D15" s="31"/>
      <c r="E15" s="31"/>
      <c r="F15" s="31"/>
    </row>
    <row r="16" spans="1:6" ht="28.5" x14ac:dyDescent="0.25">
      <c r="A16" s="29">
        <v>2.2999999999999998</v>
      </c>
      <c r="B16" s="32" t="s">
        <v>203</v>
      </c>
      <c r="C16" s="31"/>
      <c r="D16" s="31"/>
      <c r="E16" s="31"/>
      <c r="F16" s="31"/>
    </row>
    <row r="17" spans="1:6" x14ac:dyDescent="0.25">
      <c r="A17" s="29">
        <v>2.4</v>
      </c>
      <c r="B17" s="35" t="s">
        <v>207</v>
      </c>
      <c r="C17" s="34"/>
      <c r="D17" s="36">
        <f>(D14*D15)/1000</f>
        <v>0</v>
      </c>
      <c r="E17" s="36">
        <f t="shared" ref="E17" si="2">+D17</f>
        <v>0</v>
      </c>
      <c r="F17" s="36">
        <f>+(F14*F15)/1000</f>
        <v>0</v>
      </c>
    </row>
    <row r="18" spans="1:6" x14ac:dyDescent="0.25">
      <c r="A18" s="29">
        <v>3</v>
      </c>
      <c r="B18" s="30" t="s">
        <v>67</v>
      </c>
      <c r="C18" s="31"/>
      <c r="D18" s="31"/>
      <c r="E18" s="31"/>
      <c r="F18" s="31"/>
    </row>
    <row r="19" spans="1:6" x14ac:dyDescent="0.25">
      <c r="A19" s="29">
        <v>3.1</v>
      </c>
      <c r="B19" s="37" t="s">
        <v>192</v>
      </c>
      <c r="C19" s="31"/>
      <c r="D19" s="31"/>
      <c r="E19" s="31"/>
      <c r="F19" s="31"/>
    </row>
    <row r="20" spans="1:6" x14ac:dyDescent="0.25">
      <c r="A20" s="29">
        <v>3.2</v>
      </c>
      <c r="B20" s="37" t="s">
        <v>68</v>
      </c>
      <c r="C20" s="31"/>
      <c r="D20" s="31"/>
      <c r="E20" s="31"/>
      <c r="F20" s="31"/>
    </row>
    <row r="21" spans="1:6" x14ac:dyDescent="0.25">
      <c r="A21" s="29">
        <v>3.3</v>
      </c>
      <c r="B21" s="37" t="s">
        <v>69</v>
      </c>
      <c r="C21" s="31"/>
      <c r="D21" s="31"/>
      <c r="E21" s="31"/>
      <c r="F21" s="31"/>
    </row>
    <row r="22" spans="1:6" x14ac:dyDescent="0.25">
      <c r="A22" s="29">
        <v>3.4</v>
      </c>
      <c r="B22" s="38" t="s">
        <v>204</v>
      </c>
      <c r="C22" s="31"/>
      <c r="D22" s="31"/>
      <c r="E22" s="31"/>
      <c r="F22" s="31"/>
    </row>
    <row r="23" spans="1:6" x14ac:dyDescent="0.25">
      <c r="A23" s="29">
        <v>3.5</v>
      </c>
      <c r="B23" s="37" t="s">
        <v>193</v>
      </c>
      <c r="C23" s="31"/>
      <c r="D23" s="31"/>
      <c r="E23" s="31"/>
      <c r="F23" s="31"/>
    </row>
    <row r="24" spans="1:6" x14ac:dyDescent="0.25">
      <c r="A24" s="29">
        <v>3.6</v>
      </c>
      <c r="B24" s="39" t="s">
        <v>194</v>
      </c>
      <c r="C24" s="31"/>
      <c r="D24" s="34">
        <v>0</v>
      </c>
      <c r="E24" s="34">
        <v>0</v>
      </c>
      <c r="F24" s="34">
        <v>0</v>
      </c>
    </row>
    <row r="25" spans="1:6" x14ac:dyDescent="0.25">
      <c r="A25" s="29">
        <v>4</v>
      </c>
      <c r="B25" s="30" t="s">
        <v>70</v>
      </c>
      <c r="C25" s="31"/>
      <c r="D25" s="31"/>
      <c r="E25" s="31"/>
      <c r="F25" s="31"/>
    </row>
    <row r="26" spans="1:6" x14ac:dyDescent="0.25">
      <c r="A26" s="29">
        <v>4.0999999999999996</v>
      </c>
      <c r="B26" s="37" t="s">
        <v>71</v>
      </c>
      <c r="C26" s="31"/>
      <c r="D26" s="31"/>
      <c r="E26" s="31"/>
      <c r="F26" s="31"/>
    </row>
    <row r="27" spans="1:6" x14ac:dyDescent="0.25">
      <c r="A27" s="29">
        <v>4.2</v>
      </c>
      <c r="B27" s="37" t="s">
        <v>195</v>
      </c>
      <c r="C27" s="31"/>
      <c r="D27" s="31"/>
      <c r="E27" s="31"/>
      <c r="F27" s="31"/>
    </row>
    <row r="28" spans="1:6" x14ac:dyDescent="0.25">
      <c r="A28" s="29">
        <v>4.3</v>
      </c>
      <c r="B28" s="37" t="s">
        <v>73</v>
      </c>
      <c r="C28" s="31"/>
      <c r="D28" s="31"/>
      <c r="E28" s="31"/>
      <c r="F28" s="31"/>
    </row>
    <row r="29" spans="1:6" x14ac:dyDescent="0.25">
      <c r="A29" s="29">
        <v>4.4000000000000004</v>
      </c>
      <c r="B29" s="37" t="s">
        <v>74</v>
      </c>
      <c r="C29" s="31"/>
      <c r="D29" s="31"/>
      <c r="E29" s="31"/>
      <c r="F29" s="31"/>
    </row>
    <row r="30" spans="1:6" x14ac:dyDescent="0.25">
      <c r="A30" s="29">
        <v>4.5</v>
      </c>
      <c r="B30" s="37" t="s">
        <v>75</v>
      </c>
      <c r="C30" s="31"/>
      <c r="D30" s="31"/>
      <c r="E30" s="31"/>
      <c r="F30" s="31"/>
    </row>
    <row r="31" spans="1:6" x14ac:dyDescent="0.25">
      <c r="A31" s="29">
        <v>4.5999999999999996</v>
      </c>
      <c r="B31" s="37" t="s">
        <v>198</v>
      </c>
      <c r="C31" s="31"/>
      <c r="D31" s="31"/>
      <c r="E31" s="31"/>
      <c r="F31" s="31"/>
    </row>
    <row r="32" spans="1:6" x14ac:dyDescent="0.25">
      <c r="A32" s="29">
        <v>4.7</v>
      </c>
      <c r="B32" s="37" t="s">
        <v>73</v>
      </c>
      <c r="C32" s="31"/>
      <c r="D32" s="31"/>
      <c r="E32" s="31"/>
      <c r="F32" s="31"/>
    </row>
    <row r="33" spans="1:6" x14ac:dyDescent="0.25">
      <c r="A33" s="29">
        <v>4.8</v>
      </c>
      <c r="B33" s="37" t="s">
        <v>74</v>
      </c>
      <c r="C33" s="31"/>
      <c r="D33" s="31"/>
      <c r="E33" s="31"/>
      <c r="F33" s="31"/>
    </row>
    <row r="34" spans="1:6" x14ac:dyDescent="0.25">
      <c r="A34" s="29">
        <v>4.9000000000000004</v>
      </c>
      <c r="B34" s="37" t="s">
        <v>76</v>
      </c>
      <c r="C34" s="31"/>
      <c r="D34" s="31"/>
      <c r="E34" s="31"/>
      <c r="F34" s="31"/>
    </row>
    <row r="35" spans="1:6" x14ac:dyDescent="0.25">
      <c r="A35" s="40">
        <v>4.0999999999999996</v>
      </c>
      <c r="B35" s="37" t="s">
        <v>72</v>
      </c>
      <c r="C35" s="31"/>
      <c r="D35" s="31"/>
      <c r="E35" s="31"/>
      <c r="F35" s="31"/>
    </row>
    <row r="36" spans="1:6" x14ac:dyDescent="0.25">
      <c r="A36" s="29">
        <v>4.1100000000000003</v>
      </c>
      <c r="B36" s="37" t="s">
        <v>73</v>
      </c>
      <c r="C36" s="31"/>
      <c r="D36" s="31"/>
      <c r="E36" s="31"/>
      <c r="F36" s="31"/>
    </row>
    <row r="37" spans="1:6" x14ac:dyDescent="0.25">
      <c r="A37" s="29">
        <v>4.12</v>
      </c>
      <c r="B37" s="37" t="s">
        <v>74</v>
      </c>
      <c r="C37" s="31"/>
      <c r="D37" s="31"/>
      <c r="E37" s="31"/>
      <c r="F37" s="31"/>
    </row>
    <row r="38" spans="1:6" x14ac:dyDescent="0.25">
      <c r="A38" s="29">
        <v>4.13</v>
      </c>
      <c r="B38" s="37" t="s">
        <v>77</v>
      </c>
      <c r="C38" s="31">
        <v>1.6</v>
      </c>
      <c r="D38" s="31">
        <v>1.7</v>
      </c>
      <c r="E38" s="31">
        <v>1.8</v>
      </c>
      <c r="F38" s="31">
        <v>1.8</v>
      </c>
    </row>
    <row r="39" spans="1:6" x14ac:dyDescent="0.25">
      <c r="A39" s="29">
        <v>4.1399999999999997</v>
      </c>
      <c r="B39" s="38" t="s">
        <v>199</v>
      </c>
      <c r="C39" s="31">
        <f>+'Зардлын товчоо'!B30</f>
        <v>4809</v>
      </c>
      <c r="D39" s="31">
        <f>+'Зардлын товчоо'!D30</f>
        <v>8050</v>
      </c>
      <c r="E39" s="31">
        <f>+'Зардлын товчоо'!E30</f>
        <v>8050</v>
      </c>
      <c r="F39" s="31">
        <f>+'Зардлын товчоо'!F30</f>
        <v>8850</v>
      </c>
    </row>
    <row r="40" spans="1:6" x14ac:dyDescent="0.25">
      <c r="A40" s="29">
        <v>4.1500000000000004</v>
      </c>
      <c r="B40" s="37" t="s">
        <v>78</v>
      </c>
      <c r="C40" s="31"/>
      <c r="D40" s="31"/>
      <c r="E40" s="31"/>
      <c r="F40" s="31"/>
    </row>
    <row r="41" spans="1:6" x14ac:dyDescent="0.25">
      <c r="A41" s="29">
        <v>4.16</v>
      </c>
      <c r="B41" s="37" t="s">
        <v>79</v>
      </c>
      <c r="C41" s="31"/>
      <c r="D41" s="31"/>
      <c r="E41" s="31"/>
      <c r="F41" s="31"/>
    </row>
    <row r="42" spans="1:6" x14ac:dyDescent="0.25">
      <c r="A42" s="29">
        <v>4.17</v>
      </c>
      <c r="B42" s="38" t="s">
        <v>80</v>
      </c>
      <c r="C42" s="31"/>
      <c r="D42" s="31"/>
      <c r="E42" s="31"/>
      <c r="F42" s="31"/>
    </row>
    <row r="43" spans="1:6" x14ac:dyDescent="0.25">
      <c r="A43" s="29">
        <v>4.18</v>
      </c>
      <c r="B43" s="41" t="s">
        <v>208</v>
      </c>
      <c r="C43" s="34">
        <f>+'Зардлын товчоо'!B30</f>
        <v>4809</v>
      </c>
      <c r="D43" s="34">
        <f>+'Зардлын товчоо'!D30</f>
        <v>8050</v>
      </c>
      <c r="E43" s="34">
        <f>+'Зардлын товчоо'!E30</f>
        <v>8050</v>
      </c>
      <c r="F43" s="34">
        <f>+'Зардлын товчоо'!F30</f>
        <v>8850</v>
      </c>
    </row>
    <row r="44" spans="1:6" x14ac:dyDescent="0.25">
      <c r="A44" s="29">
        <v>5</v>
      </c>
      <c r="B44" s="30" t="s">
        <v>81</v>
      </c>
      <c r="C44" s="31"/>
      <c r="D44" s="31"/>
      <c r="E44" s="31"/>
      <c r="F44" s="31"/>
    </row>
    <row r="45" spans="1:6" x14ac:dyDescent="0.25">
      <c r="A45" s="29">
        <v>5.0999999999999996</v>
      </c>
      <c r="B45" s="32" t="s">
        <v>82</v>
      </c>
      <c r="C45" s="31">
        <v>0.2</v>
      </c>
      <c r="D45" s="31">
        <v>0.5</v>
      </c>
      <c r="E45" s="31">
        <f>+D45</f>
        <v>0.5</v>
      </c>
      <c r="F45" s="31">
        <v>1</v>
      </c>
    </row>
    <row r="46" spans="1:6" x14ac:dyDescent="0.25">
      <c r="A46" s="29">
        <v>5.2</v>
      </c>
      <c r="B46" s="32" t="s">
        <v>83</v>
      </c>
      <c r="C46" s="31">
        <v>10</v>
      </c>
      <c r="D46" s="31">
        <v>50</v>
      </c>
      <c r="E46" s="31">
        <f t="shared" ref="E46:E57" si="3">+D46</f>
        <v>50</v>
      </c>
      <c r="F46" s="31">
        <v>50</v>
      </c>
    </row>
    <row r="47" spans="1:6" x14ac:dyDescent="0.25">
      <c r="A47" s="29">
        <v>5.3</v>
      </c>
      <c r="B47" s="33" t="s">
        <v>84</v>
      </c>
      <c r="C47" s="34">
        <v>200</v>
      </c>
      <c r="D47" s="31">
        <f>+D45*D46*12</f>
        <v>300</v>
      </c>
      <c r="E47" s="31">
        <f t="shared" si="3"/>
        <v>300</v>
      </c>
      <c r="F47" s="34">
        <f>+F46*12</f>
        <v>600</v>
      </c>
    </row>
    <row r="48" spans="1:6" x14ac:dyDescent="0.25">
      <c r="A48" s="29">
        <v>5.4</v>
      </c>
      <c r="B48" s="32" t="s">
        <v>85</v>
      </c>
      <c r="C48" s="31">
        <v>3</v>
      </c>
      <c r="D48" s="31">
        <v>4</v>
      </c>
      <c r="E48" s="31">
        <f t="shared" si="3"/>
        <v>4</v>
      </c>
      <c r="F48" s="31">
        <v>4</v>
      </c>
    </row>
    <row r="49" spans="1:6" x14ac:dyDescent="0.25">
      <c r="A49" s="29">
        <v>5.5</v>
      </c>
      <c r="B49" s="42" t="s">
        <v>86</v>
      </c>
      <c r="C49" s="31"/>
      <c r="D49" s="31">
        <v>6</v>
      </c>
      <c r="E49" s="31">
        <f t="shared" si="3"/>
        <v>6</v>
      </c>
      <c r="F49" s="31">
        <v>6.05</v>
      </c>
    </row>
    <row r="50" spans="1:6" x14ac:dyDescent="0.25">
      <c r="A50" s="29">
        <v>5.6</v>
      </c>
      <c r="B50" s="33" t="s">
        <v>87</v>
      </c>
      <c r="C50" s="34"/>
      <c r="D50" s="31">
        <f>+D48*D49*12</f>
        <v>288</v>
      </c>
      <c r="E50" s="31">
        <f t="shared" si="3"/>
        <v>288</v>
      </c>
      <c r="F50" s="34">
        <f>+F48*F49*12</f>
        <v>290.39999999999998</v>
      </c>
    </row>
    <row r="51" spans="1:6" x14ac:dyDescent="0.25">
      <c r="A51" s="29">
        <v>5.7</v>
      </c>
      <c r="B51" s="32" t="s">
        <v>88</v>
      </c>
      <c r="C51" s="31">
        <v>70</v>
      </c>
      <c r="D51" s="31">
        <v>240</v>
      </c>
      <c r="E51" s="31">
        <f t="shared" si="3"/>
        <v>240</v>
      </c>
      <c r="F51" s="31">
        <v>250</v>
      </c>
    </row>
    <row r="52" spans="1:6" x14ac:dyDescent="0.25">
      <c r="A52" s="29">
        <v>5.8</v>
      </c>
      <c r="B52" s="33" t="s">
        <v>89</v>
      </c>
      <c r="C52" s="31">
        <f>+C51*C48*12</f>
        <v>2520</v>
      </c>
      <c r="D52" s="31">
        <f>+D51*12</f>
        <v>2880</v>
      </c>
      <c r="E52" s="31">
        <f t="shared" si="3"/>
        <v>2880</v>
      </c>
      <c r="F52" s="34">
        <f>+F51*F48*12</f>
        <v>12000</v>
      </c>
    </row>
    <row r="53" spans="1:6" x14ac:dyDescent="0.25">
      <c r="A53" s="29">
        <v>5.9</v>
      </c>
      <c r="B53" s="37" t="s">
        <v>90</v>
      </c>
      <c r="C53" s="31">
        <v>30</v>
      </c>
      <c r="D53" s="31">
        <v>78</v>
      </c>
      <c r="E53" s="31">
        <f t="shared" si="3"/>
        <v>78</v>
      </c>
      <c r="F53" s="31">
        <v>156</v>
      </c>
    </row>
    <row r="54" spans="1:6" x14ac:dyDescent="0.25">
      <c r="A54" s="40">
        <v>5.0999999999999996</v>
      </c>
      <c r="B54" s="37" t="s">
        <v>91</v>
      </c>
      <c r="C54" s="31">
        <f>+C53*12</f>
        <v>360</v>
      </c>
      <c r="D54" s="31">
        <f>+D53*12</f>
        <v>936</v>
      </c>
      <c r="E54" s="31">
        <f t="shared" si="3"/>
        <v>936</v>
      </c>
      <c r="F54" s="31">
        <f>+F53*12</f>
        <v>1872</v>
      </c>
    </row>
    <row r="55" spans="1:6" x14ac:dyDescent="0.25">
      <c r="A55" s="29">
        <v>5.1100000000000003</v>
      </c>
      <c r="B55" s="32" t="s">
        <v>92</v>
      </c>
      <c r="C55" s="31"/>
      <c r="D55" s="31"/>
      <c r="E55" s="31">
        <f t="shared" si="3"/>
        <v>0</v>
      </c>
      <c r="F55" s="31"/>
    </row>
    <row r="56" spans="1:6" x14ac:dyDescent="0.25">
      <c r="A56" s="29">
        <v>5.12</v>
      </c>
      <c r="B56" s="33" t="s">
        <v>93</v>
      </c>
      <c r="C56" s="34"/>
      <c r="D56" s="31">
        <f>+D54</f>
        <v>936</v>
      </c>
      <c r="E56" s="31">
        <f t="shared" si="3"/>
        <v>936</v>
      </c>
      <c r="F56" s="34">
        <f t="shared" ref="F56" si="4">+F54</f>
        <v>1872</v>
      </c>
    </row>
    <row r="57" spans="1:6" x14ac:dyDescent="0.25">
      <c r="A57" s="29">
        <v>5.13</v>
      </c>
      <c r="B57" s="37" t="s">
        <v>94</v>
      </c>
      <c r="C57" s="31">
        <v>103</v>
      </c>
      <c r="D57" s="31">
        <v>96</v>
      </c>
      <c r="E57" s="31">
        <f t="shared" si="3"/>
        <v>96</v>
      </c>
      <c r="F57" s="31">
        <v>200</v>
      </c>
    </row>
    <row r="58" spans="1:6" x14ac:dyDescent="0.25">
      <c r="A58" s="29">
        <v>5.14</v>
      </c>
      <c r="B58" s="37" t="s">
        <v>95</v>
      </c>
      <c r="C58" s="31"/>
      <c r="D58" s="31"/>
      <c r="E58" s="31"/>
      <c r="F58" s="31"/>
    </row>
    <row r="59" spans="1:6" x14ac:dyDescent="0.25">
      <c r="A59" s="29">
        <v>5.15</v>
      </c>
      <c r="B59" s="37" t="s">
        <v>96</v>
      </c>
      <c r="C59" s="31"/>
      <c r="D59" s="31"/>
      <c r="E59" s="31"/>
      <c r="F59" s="31"/>
    </row>
    <row r="60" spans="1:6" x14ac:dyDescent="0.25">
      <c r="A60" s="29">
        <v>5.16</v>
      </c>
      <c r="B60" s="37" t="s">
        <v>97</v>
      </c>
      <c r="C60" s="31"/>
      <c r="D60" s="31"/>
      <c r="E60" s="31"/>
      <c r="F60" s="31"/>
    </row>
    <row r="61" spans="1:6" x14ac:dyDescent="0.25">
      <c r="A61" s="29">
        <v>5.17</v>
      </c>
      <c r="B61" s="37" t="s">
        <v>98</v>
      </c>
      <c r="C61" s="31"/>
      <c r="D61" s="31"/>
      <c r="E61" s="31"/>
      <c r="F61" s="31"/>
    </row>
    <row r="62" spans="1:6" x14ac:dyDescent="0.25">
      <c r="A62" s="29">
        <v>5.18</v>
      </c>
      <c r="B62" s="37" t="s">
        <v>99</v>
      </c>
      <c r="C62" s="31"/>
      <c r="D62" s="31"/>
      <c r="E62" s="31"/>
      <c r="F62" s="31"/>
    </row>
    <row r="63" spans="1:6" x14ac:dyDescent="0.25">
      <c r="A63" s="29">
        <v>5.19</v>
      </c>
      <c r="B63" s="37" t="s">
        <v>100</v>
      </c>
      <c r="C63" s="31"/>
      <c r="D63" s="31"/>
      <c r="E63" s="31"/>
      <c r="F63" s="31"/>
    </row>
    <row r="64" spans="1:6" x14ac:dyDescent="0.25">
      <c r="A64" s="40">
        <v>5.2</v>
      </c>
      <c r="B64" s="43" t="s">
        <v>209</v>
      </c>
      <c r="C64" s="34">
        <f>+'Зардлын товчоо'!B31</f>
        <v>3183</v>
      </c>
      <c r="D64" s="34">
        <f>+'Зардлын товчоо'!D31</f>
        <v>4500</v>
      </c>
      <c r="E64" s="34">
        <f>+'Зардлын товчоо'!E31</f>
        <v>4500</v>
      </c>
      <c r="F64" s="34">
        <f>+'Зардлын товчоо'!F31</f>
        <v>18300</v>
      </c>
    </row>
    <row r="65" spans="1:6" x14ac:dyDescent="0.25">
      <c r="A65" s="29">
        <v>6</v>
      </c>
      <c r="B65" s="30" t="s">
        <v>101</v>
      </c>
      <c r="C65" s="31"/>
      <c r="D65" s="31"/>
      <c r="E65" s="31"/>
      <c r="F65" s="31"/>
    </row>
    <row r="66" spans="1:6" x14ac:dyDescent="0.25">
      <c r="A66" s="29">
        <v>6.1</v>
      </c>
      <c r="B66" s="32" t="s">
        <v>196</v>
      </c>
      <c r="C66" s="31"/>
      <c r="D66" s="31"/>
      <c r="E66" s="31"/>
      <c r="F66" s="31"/>
    </row>
    <row r="67" spans="1:6" x14ac:dyDescent="0.25">
      <c r="A67" s="29">
        <v>6.2</v>
      </c>
      <c r="B67" s="32" t="s">
        <v>102</v>
      </c>
      <c r="C67" s="31"/>
      <c r="D67" s="31"/>
      <c r="E67" s="31"/>
      <c r="F67" s="31"/>
    </row>
    <row r="68" spans="1:6" x14ac:dyDescent="0.25">
      <c r="A68" s="29">
        <v>6.3</v>
      </c>
      <c r="B68" s="33" t="s">
        <v>103</v>
      </c>
      <c r="C68" s="31"/>
      <c r="D68" s="31"/>
      <c r="E68" s="31"/>
      <c r="F68" s="31"/>
    </row>
    <row r="69" spans="1:6" x14ac:dyDescent="0.25">
      <c r="A69" s="29">
        <v>6.4</v>
      </c>
      <c r="B69" s="32" t="s">
        <v>197</v>
      </c>
      <c r="C69" s="31"/>
      <c r="D69" s="31"/>
      <c r="E69" s="31"/>
      <c r="F69" s="31"/>
    </row>
    <row r="70" spans="1:6" x14ac:dyDescent="0.25">
      <c r="A70" s="29">
        <v>6.5</v>
      </c>
      <c r="B70" s="32" t="s">
        <v>104</v>
      </c>
      <c r="C70" s="31"/>
      <c r="D70" s="31"/>
      <c r="E70" s="31"/>
      <c r="F70" s="31"/>
    </row>
    <row r="71" spans="1:6" x14ac:dyDescent="0.25">
      <c r="A71" s="29">
        <v>6.6</v>
      </c>
      <c r="B71" s="33" t="s">
        <v>105</v>
      </c>
      <c r="C71" s="31"/>
      <c r="D71" s="31"/>
      <c r="E71" s="31"/>
      <c r="F71" s="31"/>
    </row>
    <row r="72" spans="1:6" x14ac:dyDescent="0.25">
      <c r="A72" s="29">
        <v>6.7</v>
      </c>
      <c r="B72" s="41" t="s">
        <v>200</v>
      </c>
      <c r="C72" s="31">
        <v>0</v>
      </c>
      <c r="D72" s="34">
        <f>+'Зардлын товчоо'!D32</f>
        <v>0</v>
      </c>
      <c r="E72" s="34">
        <f>+'Зардлын товчоо'!E32</f>
        <v>0</v>
      </c>
      <c r="F72" s="34">
        <f>+'Зардлын товчоо'!F32</f>
        <v>0</v>
      </c>
    </row>
    <row r="73" spans="1:6" x14ac:dyDescent="0.25">
      <c r="A73" s="44">
        <v>7</v>
      </c>
      <c r="B73" s="30" t="s">
        <v>106</v>
      </c>
      <c r="C73" s="31"/>
      <c r="D73" s="31"/>
      <c r="E73" s="31"/>
      <c r="F73" s="31"/>
    </row>
    <row r="74" spans="1:6" x14ac:dyDescent="0.25">
      <c r="A74" s="45">
        <v>7.1</v>
      </c>
      <c r="B74" s="37" t="s">
        <v>107</v>
      </c>
      <c r="C74" s="31">
        <v>10</v>
      </c>
      <c r="D74" s="31">
        <v>10</v>
      </c>
      <c r="E74" s="31">
        <f>+D74</f>
        <v>10</v>
      </c>
      <c r="F74" s="31">
        <v>18</v>
      </c>
    </row>
    <row r="75" spans="1:6" x14ac:dyDescent="0.25">
      <c r="A75" s="45">
        <v>7.2</v>
      </c>
      <c r="B75" s="37" t="s">
        <v>108</v>
      </c>
      <c r="C75" s="31"/>
      <c r="D75" s="31"/>
      <c r="E75" s="31">
        <f t="shared" ref="E75:E77" si="5">+D75</f>
        <v>0</v>
      </c>
      <c r="F75" s="31"/>
    </row>
    <row r="76" spans="1:6" x14ac:dyDescent="0.25">
      <c r="A76" s="46">
        <v>7.3</v>
      </c>
      <c r="B76" s="32" t="s">
        <v>109</v>
      </c>
      <c r="C76" s="31">
        <v>50</v>
      </c>
      <c r="D76" s="31">
        <v>60</v>
      </c>
      <c r="E76" s="31">
        <f t="shared" si="5"/>
        <v>60</v>
      </c>
      <c r="F76" s="31">
        <v>18</v>
      </c>
    </row>
    <row r="77" spans="1:6" x14ac:dyDescent="0.25">
      <c r="A77" s="46">
        <v>7.4</v>
      </c>
      <c r="B77" s="32" t="s">
        <v>110</v>
      </c>
      <c r="C77" s="31">
        <v>15.5</v>
      </c>
      <c r="D77" s="31">
        <v>15.5</v>
      </c>
      <c r="E77" s="31">
        <f t="shared" si="5"/>
        <v>15.5</v>
      </c>
      <c r="F77" s="31">
        <v>35</v>
      </c>
    </row>
    <row r="78" spans="1:6" x14ac:dyDescent="0.25">
      <c r="A78" s="46">
        <v>7.5</v>
      </c>
      <c r="B78" s="38" t="s">
        <v>111</v>
      </c>
      <c r="C78" s="31">
        <v>775</v>
      </c>
      <c r="D78" s="31">
        <v>930</v>
      </c>
      <c r="E78" s="31">
        <f>+D78</f>
        <v>930</v>
      </c>
      <c r="F78" s="31">
        <f>+F74*F76*F77</f>
        <v>11340</v>
      </c>
    </row>
    <row r="79" spans="1:6" x14ac:dyDescent="0.25">
      <c r="A79" s="46">
        <v>7.6</v>
      </c>
      <c r="B79" s="38" t="s">
        <v>112</v>
      </c>
      <c r="C79" s="31"/>
      <c r="D79" s="31"/>
      <c r="E79" s="31">
        <f t="shared" ref="E79:E80" si="6">+D79</f>
        <v>0</v>
      </c>
      <c r="F79" s="31">
        <v>2260</v>
      </c>
    </row>
    <row r="80" spans="1:6" ht="28.5" x14ac:dyDescent="0.25">
      <c r="A80" s="46">
        <v>7.7</v>
      </c>
      <c r="B80" s="33" t="s">
        <v>113</v>
      </c>
      <c r="C80" s="31">
        <v>225</v>
      </c>
      <c r="D80" s="31">
        <v>70</v>
      </c>
      <c r="E80" s="31">
        <f t="shared" si="6"/>
        <v>70</v>
      </c>
      <c r="F80" s="31"/>
    </row>
    <row r="81" spans="1:6" x14ac:dyDescent="0.25">
      <c r="A81" s="46">
        <v>7.8</v>
      </c>
      <c r="B81" s="38" t="s">
        <v>114</v>
      </c>
      <c r="C81" s="31"/>
      <c r="D81" s="31"/>
      <c r="E81" s="31"/>
      <c r="F81" s="31"/>
    </row>
    <row r="82" spans="1:6" ht="11.25" customHeight="1" x14ac:dyDescent="0.25">
      <c r="A82" s="47">
        <v>7.9</v>
      </c>
      <c r="B82" s="48" t="s">
        <v>115</v>
      </c>
      <c r="C82" s="34">
        <f>+'Зардлын товчоо'!B33</f>
        <v>1000</v>
      </c>
      <c r="D82" s="34">
        <f>+'Зардлын товчоо'!D33</f>
        <v>1000</v>
      </c>
      <c r="E82" s="34">
        <f>+'Зардлын товчоо'!E33</f>
        <v>1000</v>
      </c>
      <c r="F82" s="34">
        <f>+'Зардлын товчоо'!F33</f>
        <v>12730</v>
      </c>
    </row>
    <row r="83" spans="1:6" x14ac:dyDescent="0.25">
      <c r="A83" s="44">
        <v>8</v>
      </c>
      <c r="B83" s="30" t="s">
        <v>116</v>
      </c>
      <c r="C83" s="31"/>
      <c r="D83" s="31"/>
      <c r="E83" s="31"/>
      <c r="F83" s="31"/>
    </row>
    <row r="84" spans="1:6" x14ac:dyDescent="0.25">
      <c r="A84" s="45">
        <v>8.1</v>
      </c>
      <c r="B84" s="37" t="s">
        <v>117</v>
      </c>
      <c r="C84" s="31">
        <v>10</v>
      </c>
      <c r="D84" s="31">
        <v>10</v>
      </c>
      <c r="E84" s="31">
        <f>+D84</f>
        <v>10</v>
      </c>
      <c r="F84" s="31">
        <v>8</v>
      </c>
    </row>
    <row r="85" spans="1:6" x14ac:dyDescent="0.25">
      <c r="A85" s="45">
        <v>8.1999999999999993</v>
      </c>
      <c r="B85" s="37" t="s">
        <v>118</v>
      </c>
      <c r="C85" s="31">
        <v>18.8</v>
      </c>
      <c r="D85" s="31">
        <v>20</v>
      </c>
      <c r="E85" s="31">
        <f t="shared" ref="E85" si="7">+D85</f>
        <v>20</v>
      </c>
      <c r="F85" s="31">
        <v>100</v>
      </c>
    </row>
    <row r="86" spans="1:6" ht="28.5" x14ac:dyDescent="0.25">
      <c r="A86" s="43">
        <v>8.3000000000000007</v>
      </c>
      <c r="B86" s="33" t="s">
        <v>119</v>
      </c>
      <c r="C86" s="31"/>
      <c r="D86" s="31"/>
      <c r="E86" s="31"/>
      <c r="F86" s="31">
        <f>+F84*F85</f>
        <v>800</v>
      </c>
    </row>
    <row r="87" spans="1:6" x14ac:dyDescent="0.25">
      <c r="A87" s="45">
        <v>8.4</v>
      </c>
      <c r="B87" s="32" t="s">
        <v>120</v>
      </c>
      <c r="C87" s="31"/>
      <c r="D87" s="31"/>
      <c r="E87" s="31"/>
      <c r="F87" s="31">
        <v>24</v>
      </c>
    </row>
    <row r="88" spans="1:6" x14ac:dyDescent="0.25">
      <c r="A88" s="45">
        <v>8.5</v>
      </c>
      <c r="B88" s="32" t="s">
        <v>121</v>
      </c>
      <c r="C88" s="31"/>
      <c r="D88" s="31"/>
      <c r="E88" s="31"/>
      <c r="F88" s="31">
        <v>24</v>
      </c>
    </row>
    <row r="89" spans="1:6" x14ac:dyDescent="0.25">
      <c r="A89" s="43">
        <v>8.6</v>
      </c>
      <c r="B89" s="33" t="s">
        <v>122</v>
      </c>
      <c r="C89" s="31"/>
      <c r="D89" s="31"/>
      <c r="E89" s="31"/>
      <c r="F89" s="31">
        <f>+F87*F88</f>
        <v>576</v>
      </c>
    </row>
    <row r="90" spans="1:6" ht="11.25" customHeight="1" x14ac:dyDescent="0.25">
      <c r="A90" s="26">
        <v>8.6999999999999993</v>
      </c>
      <c r="B90" s="48" t="s">
        <v>123</v>
      </c>
      <c r="C90" s="34">
        <f>+'Зардлын товчоо'!B35</f>
        <v>188.3</v>
      </c>
      <c r="D90" s="34">
        <f>+'Зардлын товчоо'!D35</f>
        <v>200</v>
      </c>
      <c r="E90" s="34">
        <f>+'Зардлын товчоо'!E35</f>
        <v>200</v>
      </c>
      <c r="F90" s="34">
        <f>+'Зардлын товчоо'!F35</f>
        <v>900</v>
      </c>
    </row>
    <row r="91" spans="1:6" x14ac:dyDescent="0.25">
      <c r="A91" s="44">
        <v>9</v>
      </c>
      <c r="B91" s="30" t="s">
        <v>124</v>
      </c>
      <c r="C91" s="31"/>
      <c r="D91" s="31"/>
      <c r="E91" s="31"/>
      <c r="F91" s="31"/>
    </row>
    <row r="92" spans="1:6" ht="28.5" x14ac:dyDescent="0.25">
      <c r="A92" s="45">
        <v>9.1</v>
      </c>
      <c r="B92" s="32" t="s">
        <v>125</v>
      </c>
      <c r="C92" s="31">
        <v>20</v>
      </c>
      <c r="D92" s="31">
        <v>10</v>
      </c>
      <c r="E92" s="31">
        <f>+D92</f>
        <v>10</v>
      </c>
      <c r="F92" s="31">
        <v>20</v>
      </c>
    </row>
    <row r="93" spans="1:6" ht="28.5" x14ac:dyDescent="0.25">
      <c r="A93" s="45">
        <v>9.1999999999999993</v>
      </c>
      <c r="B93" s="32" t="s">
        <v>126</v>
      </c>
      <c r="C93" s="31">
        <v>44.5</v>
      </c>
      <c r="D93" s="31">
        <v>100</v>
      </c>
      <c r="E93" s="31">
        <f>+D93</f>
        <v>100</v>
      </c>
      <c r="F93" s="31">
        <v>2000</v>
      </c>
    </row>
    <row r="94" spans="1:6" x14ac:dyDescent="0.25">
      <c r="A94" s="45">
        <v>9.3000000000000007</v>
      </c>
      <c r="B94" s="33" t="s">
        <v>127</v>
      </c>
      <c r="C94" s="31"/>
      <c r="D94" s="31"/>
      <c r="E94" s="31"/>
      <c r="F94" s="31">
        <f>+F92*F93</f>
        <v>40000</v>
      </c>
    </row>
    <row r="95" spans="1:6" x14ac:dyDescent="0.25">
      <c r="A95" s="45">
        <v>9.4</v>
      </c>
      <c r="B95" s="32" t="s">
        <v>128</v>
      </c>
      <c r="C95" s="31"/>
      <c r="D95" s="31"/>
      <c r="E95" s="31"/>
      <c r="F95" s="31"/>
    </row>
    <row r="96" spans="1:6" x14ac:dyDescent="0.25">
      <c r="A96" s="45">
        <v>9.5</v>
      </c>
      <c r="B96" s="32" t="s">
        <v>129</v>
      </c>
      <c r="C96" s="31"/>
      <c r="D96" s="31"/>
      <c r="E96" s="31"/>
      <c r="F96" s="31"/>
    </row>
    <row r="97" spans="1:6" x14ac:dyDescent="0.25">
      <c r="A97" s="45">
        <v>9.6</v>
      </c>
      <c r="B97" s="33" t="s">
        <v>130</v>
      </c>
      <c r="C97" s="31"/>
      <c r="D97" s="31"/>
      <c r="E97" s="31"/>
      <c r="F97" s="31"/>
    </row>
    <row r="98" spans="1:6" x14ac:dyDescent="0.25">
      <c r="A98" s="45">
        <v>9.6999999999999993</v>
      </c>
      <c r="B98" s="32" t="s">
        <v>131</v>
      </c>
      <c r="C98" s="31"/>
      <c r="D98" s="31"/>
      <c r="E98" s="31"/>
      <c r="F98" s="31">
        <v>32</v>
      </c>
    </row>
    <row r="99" spans="1:6" ht="28.5" x14ac:dyDescent="0.25">
      <c r="A99" s="45">
        <v>9.8000000000000007</v>
      </c>
      <c r="B99" s="32" t="s">
        <v>132</v>
      </c>
      <c r="C99" s="31"/>
      <c r="D99" s="31"/>
      <c r="E99" s="31"/>
      <c r="F99" s="49">
        <v>1090.625</v>
      </c>
    </row>
    <row r="100" spans="1:6" x14ac:dyDescent="0.25">
      <c r="A100" s="45">
        <v>9.9</v>
      </c>
      <c r="B100" s="33" t="s">
        <v>133</v>
      </c>
      <c r="C100" s="31"/>
      <c r="D100" s="31"/>
      <c r="E100" s="31"/>
      <c r="F100" s="31">
        <f>+F98*F99</f>
        <v>34900</v>
      </c>
    </row>
    <row r="101" spans="1:6" ht="11.25" customHeight="1" x14ac:dyDescent="0.25">
      <c r="A101" s="50">
        <v>9.1</v>
      </c>
      <c r="B101" s="48" t="s">
        <v>134</v>
      </c>
      <c r="C101" s="34">
        <f>+'Зардлын товчоо'!B36</f>
        <v>890</v>
      </c>
      <c r="D101" s="34">
        <f>+'Зардлын товчоо'!D36</f>
        <v>0</v>
      </c>
      <c r="E101" s="34">
        <f>+'Зардлын товчоо'!E36</f>
        <v>0</v>
      </c>
      <c r="F101" s="34">
        <f>+'Зардлын товчоо'!F36</f>
        <v>56100</v>
      </c>
    </row>
    <row r="102" spans="1:6" x14ac:dyDescent="0.25">
      <c r="A102" s="44">
        <v>10</v>
      </c>
      <c r="B102" s="30" t="s">
        <v>135</v>
      </c>
      <c r="C102" s="31"/>
      <c r="D102" s="31"/>
      <c r="E102" s="31"/>
      <c r="F102" s="31"/>
    </row>
    <row r="103" spans="1:6" ht="28.5" x14ac:dyDescent="0.25">
      <c r="A103" s="45">
        <v>10.1</v>
      </c>
      <c r="B103" s="32" t="s">
        <v>136</v>
      </c>
      <c r="C103" s="31"/>
      <c r="D103" s="31"/>
      <c r="E103" s="31"/>
      <c r="F103" s="31">
        <v>1500</v>
      </c>
    </row>
    <row r="104" spans="1:6" x14ac:dyDescent="0.25">
      <c r="A104" s="45">
        <v>10.199999999999999</v>
      </c>
      <c r="B104" s="37" t="s">
        <v>137</v>
      </c>
      <c r="C104" s="31"/>
      <c r="D104" s="31"/>
      <c r="E104" s="31"/>
      <c r="F104" s="31">
        <v>73220</v>
      </c>
    </row>
    <row r="105" spans="1:6" ht="11.25" customHeight="1" x14ac:dyDescent="0.25">
      <c r="A105" s="26">
        <v>10.3</v>
      </c>
      <c r="B105" s="48" t="s">
        <v>138</v>
      </c>
      <c r="C105" s="34">
        <f>+'Зардлын товчоо'!B37</f>
        <v>1600</v>
      </c>
      <c r="D105" s="34">
        <f>+'Зардлын товчоо'!D37</f>
        <v>2500</v>
      </c>
      <c r="E105" s="34">
        <f>+'Зардлын товчоо'!E37</f>
        <v>2500</v>
      </c>
      <c r="F105" s="34">
        <f>+'Зардлын товчоо'!F37</f>
        <v>49200</v>
      </c>
    </row>
    <row r="106" spans="1:6" x14ac:dyDescent="0.25">
      <c r="A106" s="44">
        <v>11</v>
      </c>
      <c r="B106" s="30" t="s">
        <v>139</v>
      </c>
      <c r="C106" s="31"/>
      <c r="D106" s="31"/>
      <c r="E106" s="31"/>
      <c r="F106" s="31"/>
    </row>
    <row r="107" spans="1:6" ht="28.5" x14ac:dyDescent="0.25">
      <c r="A107" s="45">
        <v>11.1</v>
      </c>
      <c r="B107" s="42" t="s">
        <v>140</v>
      </c>
      <c r="C107" s="31"/>
      <c r="D107" s="31"/>
      <c r="E107" s="31"/>
      <c r="F107" s="31"/>
    </row>
    <row r="108" spans="1:6" ht="28.5" x14ac:dyDescent="0.25">
      <c r="A108" s="45">
        <v>11.2</v>
      </c>
      <c r="B108" s="32" t="s">
        <v>141</v>
      </c>
      <c r="C108" s="31"/>
      <c r="D108" s="31"/>
      <c r="E108" s="31"/>
      <c r="F108" s="31"/>
    </row>
    <row r="109" spans="1:6" x14ac:dyDescent="0.25">
      <c r="A109" s="45">
        <v>11.3</v>
      </c>
      <c r="B109" s="42" t="s">
        <v>142</v>
      </c>
      <c r="C109" s="31"/>
      <c r="D109" s="31"/>
      <c r="E109" s="31"/>
      <c r="F109" s="31"/>
    </row>
    <row r="110" spans="1:6" ht="11.25" customHeight="1" x14ac:dyDescent="0.25">
      <c r="A110" s="26">
        <v>11.4</v>
      </c>
      <c r="B110" s="48" t="s">
        <v>143</v>
      </c>
      <c r="C110" s="31"/>
      <c r="D110" s="34">
        <f>+'Зардлын товчоо'!D43</f>
        <v>0</v>
      </c>
      <c r="E110" s="34">
        <f>+'Зардлын товчоо'!E43</f>
        <v>0</v>
      </c>
      <c r="F110" s="34">
        <f>+'Зардлын товчоо'!F43</f>
        <v>0</v>
      </c>
    </row>
    <row r="111" spans="1:6" x14ac:dyDescent="0.25">
      <c r="A111" s="44">
        <v>12</v>
      </c>
      <c r="B111" s="30" t="s">
        <v>144</v>
      </c>
      <c r="C111" s="31"/>
      <c r="D111" s="31"/>
      <c r="E111" s="31"/>
      <c r="F111" s="31"/>
    </row>
    <row r="112" spans="1:6" x14ac:dyDescent="0.25">
      <c r="A112" s="45">
        <v>12.1</v>
      </c>
      <c r="B112" s="32" t="s">
        <v>145</v>
      </c>
      <c r="C112" s="31"/>
      <c r="D112" s="31">
        <v>21714</v>
      </c>
      <c r="E112" s="31">
        <f>+D112</f>
        <v>21714</v>
      </c>
      <c r="F112" s="31">
        <v>11950</v>
      </c>
    </row>
    <row r="113" spans="1:6" x14ac:dyDescent="0.25">
      <c r="A113" s="45">
        <v>12.2</v>
      </c>
      <c r="B113" s="32" t="s">
        <v>146</v>
      </c>
      <c r="C113" s="31">
        <v>2476.5</v>
      </c>
      <c r="D113" s="31">
        <v>500</v>
      </c>
      <c r="E113" s="31">
        <f>+D113</f>
        <v>500</v>
      </c>
      <c r="F113" s="31">
        <v>500</v>
      </c>
    </row>
    <row r="114" spans="1:6" x14ac:dyDescent="0.25">
      <c r="A114" s="45">
        <v>12.3</v>
      </c>
      <c r="B114" s="32" t="s">
        <v>147</v>
      </c>
      <c r="C114" s="31"/>
      <c r="D114" s="31"/>
      <c r="E114" s="31"/>
      <c r="F114" s="31"/>
    </row>
    <row r="115" spans="1:6" ht="11.25" customHeight="1" x14ac:dyDescent="0.25">
      <c r="A115" s="26">
        <v>12.4</v>
      </c>
      <c r="B115" s="48" t="s">
        <v>148</v>
      </c>
      <c r="C115" s="34">
        <f>+'Зардлын товчоо'!C45</f>
        <v>22214</v>
      </c>
      <c r="D115" s="34">
        <f>+'Зардлын товчоо'!D45</f>
        <v>1200</v>
      </c>
      <c r="E115" s="34">
        <f>+'Зардлын товчоо'!E45</f>
        <v>1200</v>
      </c>
      <c r="F115" s="34">
        <f>+'Зардлын товчоо'!F45</f>
        <v>10000</v>
      </c>
    </row>
    <row r="116" spans="1:6" x14ac:dyDescent="0.25">
      <c r="A116" s="44">
        <v>13</v>
      </c>
      <c r="B116" s="30" t="s">
        <v>149</v>
      </c>
      <c r="C116" s="31"/>
      <c r="D116" s="31"/>
      <c r="E116" s="31"/>
      <c r="F116" s="31"/>
    </row>
    <row r="117" spans="1:6" x14ac:dyDescent="0.25">
      <c r="A117" s="45">
        <v>13.1</v>
      </c>
      <c r="B117" s="32" t="s">
        <v>150</v>
      </c>
      <c r="C117" s="31"/>
      <c r="D117" s="31"/>
      <c r="E117" s="31"/>
      <c r="F117" s="31"/>
    </row>
    <row r="118" spans="1:6" x14ac:dyDescent="0.25">
      <c r="A118" s="45">
        <v>13.2</v>
      </c>
      <c r="B118" s="32" t="s">
        <v>151</v>
      </c>
      <c r="C118" s="31"/>
      <c r="D118" s="31"/>
      <c r="E118" s="31"/>
      <c r="F118" s="31"/>
    </row>
    <row r="119" spans="1:6" x14ac:dyDescent="0.25">
      <c r="A119" s="45">
        <v>13.3</v>
      </c>
      <c r="B119" s="32" t="s">
        <v>152</v>
      </c>
      <c r="C119" s="31">
        <v>2856.6</v>
      </c>
      <c r="D119" s="31"/>
      <c r="E119" s="31"/>
      <c r="F119" s="31"/>
    </row>
    <row r="120" spans="1:6" x14ac:dyDescent="0.25">
      <c r="A120" s="45">
        <v>13.4</v>
      </c>
      <c r="B120" s="32" t="s">
        <v>153</v>
      </c>
      <c r="C120" s="31"/>
      <c r="D120" s="31"/>
      <c r="E120" s="31"/>
      <c r="F120" s="31"/>
    </row>
    <row r="121" spans="1:6" x14ac:dyDescent="0.25">
      <c r="A121" s="45">
        <v>13.5</v>
      </c>
      <c r="B121" s="32" t="s">
        <v>154</v>
      </c>
      <c r="C121" s="31"/>
      <c r="D121" s="31"/>
      <c r="E121" s="31"/>
      <c r="F121" s="31"/>
    </row>
    <row r="122" spans="1:6" x14ac:dyDescent="0.25">
      <c r="A122" s="45">
        <v>13.6</v>
      </c>
      <c r="B122" s="37" t="s">
        <v>155</v>
      </c>
      <c r="C122" s="31"/>
      <c r="D122" s="31"/>
      <c r="E122" s="31"/>
      <c r="F122" s="31"/>
    </row>
    <row r="123" spans="1:6" x14ac:dyDescent="0.25">
      <c r="A123" s="45">
        <v>13.7</v>
      </c>
      <c r="B123" s="37" t="s">
        <v>156</v>
      </c>
      <c r="C123" s="31"/>
      <c r="D123" s="31"/>
      <c r="E123" s="31"/>
      <c r="F123" s="31"/>
    </row>
    <row r="124" spans="1:6" x14ac:dyDescent="0.25">
      <c r="A124" s="45">
        <v>13.8</v>
      </c>
      <c r="B124" s="32" t="s">
        <v>157</v>
      </c>
      <c r="C124" s="31"/>
      <c r="D124" s="31"/>
      <c r="E124" s="31"/>
      <c r="F124" s="31"/>
    </row>
    <row r="125" spans="1:6" ht="11.25" customHeight="1" x14ac:dyDescent="0.25">
      <c r="A125" s="26">
        <v>13.9</v>
      </c>
      <c r="B125" s="48" t="s">
        <v>158</v>
      </c>
      <c r="C125" s="34" t="e">
        <f>+'Зардлын товчоо'!#REF!</f>
        <v>#REF!</v>
      </c>
      <c r="D125" s="34">
        <f>+'Зардлын товчоо'!D47</f>
        <v>8500</v>
      </c>
      <c r="E125" s="34">
        <f>+'Зардлын товчоо'!E47</f>
        <v>8500</v>
      </c>
      <c r="F125" s="34">
        <f>+'Зардлын товчоо'!F47</f>
        <v>172800</v>
      </c>
    </row>
    <row r="126" spans="1:6" x14ac:dyDescent="0.25">
      <c r="A126" s="44">
        <v>14</v>
      </c>
      <c r="B126" s="30" t="s">
        <v>159</v>
      </c>
      <c r="C126" s="31"/>
      <c r="D126" s="31"/>
      <c r="E126" s="31"/>
      <c r="F126" s="31"/>
    </row>
    <row r="127" spans="1:6" x14ac:dyDescent="0.25">
      <c r="A127" s="45">
        <v>14.1</v>
      </c>
      <c r="B127" s="32" t="s">
        <v>160</v>
      </c>
      <c r="C127" s="31"/>
      <c r="D127" s="31"/>
      <c r="E127" s="31"/>
      <c r="F127" s="31">
        <v>18</v>
      </c>
    </row>
    <row r="128" spans="1:6" x14ac:dyDescent="0.25">
      <c r="A128" s="45">
        <v>14.2</v>
      </c>
      <c r="B128" s="32" t="s">
        <v>161</v>
      </c>
      <c r="C128" s="31"/>
      <c r="D128" s="31"/>
      <c r="E128" s="31"/>
      <c r="F128" s="31"/>
    </row>
    <row r="129" spans="1:6" x14ac:dyDescent="0.25">
      <c r="A129" s="45">
        <v>14.3</v>
      </c>
      <c r="B129" s="32" t="s">
        <v>162</v>
      </c>
      <c r="C129" s="31"/>
      <c r="D129" s="31"/>
      <c r="E129" s="31"/>
      <c r="F129" s="31"/>
    </row>
    <row r="130" spans="1:6" x14ac:dyDescent="0.25">
      <c r="A130" s="45">
        <v>14.4</v>
      </c>
      <c r="B130" s="32" t="s">
        <v>110</v>
      </c>
      <c r="C130" s="31"/>
      <c r="D130" s="31"/>
      <c r="E130" s="31"/>
      <c r="F130" s="51">
        <f>1355555.56/1000</f>
        <v>1355.55556</v>
      </c>
    </row>
    <row r="131" spans="1:6" ht="11.25" customHeight="1" x14ac:dyDescent="0.25">
      <c r="A131" s="26">
        <v>14.5</v>
      </c>
      <c r="B131" s="48" t="s">
        <v>163</v>
      </c>
      <c r="C131" s="34">
        <f>+'Зардлын товчоо'!B50</f>
        <v>0</v>
      </c>
      <c r="D131" s="34">
        <f>+'Зардлын товчоо'!D50</f>
        <v>0</v>
      </c>
      <c r="E131" s="34">
        <f>+'Зардлын товчоо'!E50</f>
        <v>0</v>
      </c>
      <c r="F131" s="34">
        <f>+'Зардлын товчоо'!F50</f>
        <v>11400</v>
      </c>
    </row>
    <row r="132" spans="1:6" x14ac:dyDescent="0.25">
      <c r="A132" s="44">
        <v>15</v>
      </c>
      <c r="B132" s="30" t="s">
        <v>164</v>
      </c>
      <c r="C132" s="31"/>
      <c r="D132" s="31"/>
      <c r="E132" s="31"/>
      <c r="F132" s="31"/>
    </row>
    <row r="133" spans="1:6" x14ac:dyDescent="0.25">
      <c r="A133" s="45">
        <v>15.1</v>
      </c>
      <c r="B133" s="32" t="s">
        <v>165</v>
      </c>
      <c r="C133" s="31"/>
      <c r="D133" s="31"/>
      <c r="E133" s="31"/>
      <c r="F133" s="31"/>
    </row>
    <row r="134" spans="1:6" x14ac:dyDescent="0.25">
      <c r="A134" s="45">
        <v>15.2</v>
      </c>
      <c r="B134" s="32" t="s">
        <v>166</v>
      </c>
      <c r="C134" s="31"/>
      <c r="D134" s="31"/>
      <c r="E134" s="31"/>
      <c r="F134" s="31"/>
    </row>
    <row r="135" spans="1:6" x14ac:dyDescent="0.25">
      <c r="A135" s="45">
        <v>15.3</v>
      </c>
      <c r="B135" s="32" t="s">
        <v>167</v>
      </c>
      <c r="C135" s="31"/>
      <c r="D135" s="31"/>
      <c r="E135" s="31"/>
      <c r="F135" s="31"/>
    </row>
    <row r="136" spans="1:6" ht="11.25" customHeight="1" x14ac:dyDescent="0.25">
      <c r="A136" s="26">
        <v>15.4</v>
      </c>
      <c r="B136" s="48" t="s">
        <v>168</v>
      </c>
      <c r="C136" s="31"/>
      <c r="D136" s="34">
        <f>+'Зардлын товчоо'!D48</f>
        <v>0</v>
      </c>
      <c r="E136" s="34">
        <f>+'Зардлын товчоо'!E48</f>
        <v>0</v>
      </c>
      <c r="F136" s="34">
        <f>+'Зардлын товчоо'!F48</f>
        <v>0</v>
      </c>
    </row>
    <row r="137" spans="1:6" x14ac:dyDescent="0.25">
      <c r="A137" s="44">
        <v>16</v>
      </c>
      <c r="B137" s="30" t="s">
        <v>169</v>
      </c>
      <c r="C137" s="31"/>
      <c r="D137" s="31"/>
      <c r="E137" s="31"/>
      <c r="F137" s="31"/>
    </row>
    <row r="138" spans="1:6" x14ac:dyDescent="0.25">
      <c r="A138" s="45">
        <v>16.100000000000001</v>
      </c>
      <c r="B138" s="52" t="s">
        <v>170</v>
      </c>
      <c r="C138" s="31"/>
      <c r="D138" s="31"/>
      <c r="E138" s="31"/>
      <c r="F138" s="31"/>
    </row>
    <row r="139" spans="1:6" x14ac:dyDescent="0.25">
      <c r="A139" s="45">
        <v>16.2</v>
      </c>
      <c r="B139" s="52" t="s">
        <v>171</v>
      </c>
      <c r="C139" s="31"/>
      <c r="D139" s="31"/>
      <c r="E139" s="31"/>
      <c r="F139" s="31"/>
    </row>
    <row r="140" spans="1:6" ht="11.25" customHeight="1" x14ac:dyDescent="0.25">
      <c r="A140" s="26">
        <v>16.3</v>
      </c>
      <c r="B140" s="48" t="s">
        <v>172</v>
      </c>
      <c r="C140" s="34" t="e">
        <f>+'Зардлын товчоо'!#REF!</f>
        <v>#REF!</v>
      </c>
      <c r="D140" s="34">
        <f>+'Зардлын товчоо'!D46</f>
        <v>0</v>
      </c>
      <c r="E140" s="34">
        <f>+'Зардлын товчоо'!E46</f>
        <v>0</v>
      </c>
      <c r="F140" s="34">
        <f>+'Зардлын товчоо'!F46</f>
        <v>0</v>
      </c>
    </row>
    <row r="141" spans="1:6" x14ac:dyDescent="0.25">
      <c r="A141" s="44">
        <v>17</v>
      </c>
      <c r="B141" s="30" t="s">
        <v>173</v>
      </c>
      <c r="C141" s="34">
        <f>+'Зардлын товчоо'!B60</f>
        <v>24064.3</v>
      </c>
      <c r="D141" s="34">
        <f>+'Зардлын товчоо'!D60</f>
        <v>12200</v>
      </c>
      <c r="E141" s="34">
        <f>+'Зардлын товчоо'!E60</f>
        <v>12200</v>
      </c>
      <c r="F141" s="34">
        <f>+'Зардлын товчоо'!F60</f>
        <v>121984</v>
      </c>
    </row>
    <row r="142" spans="1:6" ht="28.5" x14ac:dyDescent="0.25">
      <c r="A142" s="45">
        <v>17.100000000000001</v>
      </c>
      <c r="B142" s="52" t="s">
        <v>174</v>
      </c>
      <c r="C142" s="31"/>
      <c r="D142" s="34"/>
      <c r="E142" s="34"/>
      <c r="F142" s="34"/>
    </row>
    <row r="143" spans="1:6" x14ac:dyDescent="0.25">
      <c r="A143" s="44">
        <v>18</v>
      </c>
      <c r="B143" s="30" t="s">
        <v>175</v>
      </c>
      <c r="C143" s="31"/>
      <c r="D143" s="31"/>
      <c r="E143" s="31"/>
      <c r="F143" s="31"/>
    </row>
    <row r="144" spans="1:6" x14ac:dyDescent="0.25">
      <c r="A144" s="45">
        <v>18.100000000000001</v>
      </c>
      <c r="B144" s="52" t="s">
        <v>176</v>
      </c>
      <c r="C144" s="31"/>
      <c r="D144" s="31"/>
      <c r="E144" s="31"/>
      <c r="F144" s="31"/>
    </row>
    <row r="145" spans="1:6" x14ac:dyDescent="0.25">
      <c r="A145" s="45">
        <v>18.2</v>
      </c>
      <c r="B145" s="52" t="s">
        <v>177</v>
      </c>
      <c r="C145" s="31"/>
      <c r="D145" s="31"/>
      <c r="E145" s="31"/>
      <c r="F145" s="31"/>
    </row>
    <row r="146" spans="1:6" x14ac:dyDescent="0.25">
      <c r="A146" s="43">
        <v>18.3</v>
      </c>
      <c r="B146" s="35" t="s">
        <v>178</v>
      </c>
      <c r="C146" s="31"/>
      <c r="D146" s="34">
        <v>0</v>
      </c>
      <c r="E146" s="34">
        <v>0</v>
      </c>
      <c r="F146" s="34">
        <v>0</v>
      </c>
    </row>
    <row r="147" spans="1:6" x14ac:dyDescent="0.25">
      <c r="A147" s="44">
        <v>19</v>
      </c>
      <c r="B147" s="30" t="s">
        <v>179</v>
      </c>
      <c r="C147" s="31"/>
      <c r="D147" s="31"/>
      <c r="E147" s="31"/>
      <c r="F147" s="31"/>
    </row>
    <row r="148" spans="1:6" x14ac:dyDescent="0.25">
      <c r="A148" s="45">
        <v>19.100000000000001</v>
      </c>
      <c r="B148" s="32" t="s">
        <v>180</v>
      </c>
      <c r="C148" s="31"/>
      <c r="D148" s="31"/>
      <c r="E148" s="31"/>
      <c r="F148" s="31"/>
    </row>
    <row r="149" spans="1:6" x14ac:dyDescent="0.25">
      <c r="A149" s="45">
        <v>19.2</v>
      </c>
      <c r="B149" s="32" t="s">
        <v>181</v>
      </c>
      <c r="C149" s="31"/>
      <c r="D149" s="31"/>
      <c r="E149" s="31"/>
      <c r="F149" s="31"/>
    </row>
    <row r="150" spans="1:6" x14ac:dyDescent="0.25">
      <c r="A150" s="45">
        <v>19.3</v>
      </c>
      <c r="B150" s="32" t="s">
        <v>182</v>
      </c>
      <c r="C150" s="31"/>
      <c r="D150" s="31"/>
      <c r="E150" s="31"/>
      <c r="F150" s="31"/>
    </row>
    <row r="151" spans="1:6" x14ac:dyDescent="0.25">
      <c r="A151" s="43">
        <v>19.399999999999999</v>
      </c>
      <c r="B151" s="33" t="s">
        <v>183</v>
      </c>
      <c r="C151" s="34" t="e">
        <f>+'Зардлын товчоо'!#REF!</f>
        <v>#REF!</v>
      </c>
      <c r="D151" s="34">
        <f>+'Зардлын товчоо'!D65</f>
        <v>2000</v>
      </c>
      <c r="E151" s="34">
        <f>+'Зардлын товчоо'!E65</f>
        <v>2000</v>
      </c>
      <c r="F151" s="34">
        <f>+'Зардлын товчоо'!F65</f>
        <v>76400</v>
      </c>
    </row>
    <row r="152" spans="1:6" x14ac:dyDescent="0.25">
      <c r="A152" s="53">
        <v>19.5</v>
      </c>
      <c r="B152" s="54" t="s">
        <v>184</v>
      </c>
      <c r="C152" s="31"/>
      <c r="D152" s="31"/>
      <c r="E152" s="31"/>
      <c r="F152" s="31"/>
    </row>
    <row r="153" spans="1:6" ht="11.25" customHeight="1" x14ac:dyDescent="0.25">
      <c r="A153" s="26">
        <v>19.600000000000001</v>
      </c>
      <c r="B153" s="48" t="s">
        <v>185</v>
      </c>
      <c r="C153" s="34" t="e">
        <f>+C151</f>
        <v>#REF!</v>
      </c>
      <c r="D153" s="34">
        <f t="shared" ref="D153:E153" si="8">+D151</f>
        <v>2000</v>
      </c>
      <c r="E153" s="34">
        <f t="shared" si="8"/>
        <v>2000</v>
      </c>
      <c r="F153" s="34">
        <f>+F151</f>
        <v>76400</v>
      </c>
    </row>
    <row r="154" spans="1:6" x14ac:dyDescent="0.25">
      <c r="A154" s="112" t="s">
        <v>186</v>
      </c>
      <c r="B154" s="112"/>
      <c r="C154" s="34" t="e">
        <f>+C12+C17+C24+C43+C64+C72+C82+C90+C101+C105+C110+C115+C125+C131+C136+C141+C153</f>
        <v>#REF!</v>
      </c>
      <c r="D154" s="34">
        <f t="shared" ref="D154:E154" si="9">+D12+D17+D24+D43+D64+D72+D82+D90+D101+D105+D110+D115+D125+D131+D136+D141+D153</f>
        <v>50530</v>
      </c>
      <c r="E154" s="34">
        <f t="shared" si="9"/>
        <v>50530</v>
      </c>
      <c r="F154" s="36">
        <f>+F12+F17+F24+F43+F64+F72+F82+F90+F101+F105+F110+F115+F125+F131+F136+F141+F153</f>
        <v>552703.5</v>
      </c>
    </row>
  </sheetData>
  <mergeCells count="7">
    <mergeCell ref="A2:F2"/>
    <mergeCell ref="A154:B154"/>
    <mergeCell ref="F5:F6"/>
    <mergeCell ref="D5:E5"/>
    <mergeCell ref="A5:A6"/>
    <mergeCell ref="B5:B6"/>
    <mergeCell ref="C5:C6"/>
  </mergeCells>
  <pageMargins left="0.7" right="0.7" top="0.75" bottom="0.75" header="0.3" footer="0.3"/>
  <pageSetup paperSize="9" scale="8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zoomScale="85" zoomScaleNormal="85" workbookViewId="0">
      <selection activeCell="E16" sqref="E16"/>
    </sheetView>
  </sheetViews>
  <sheetFormatPr defaultRowHeight="12.75" x14ac:dyDescent="0.2"/>
  <cols>
    <col min="1" max="1" width="5.5703125" style="74" customWidth="1"/>
    <col min="2" max="2" width="24.42578125" style="6" customWidth="1"/>
    <col min="3" max="3" width="9.28515625" style="6" customWidth="1"/>
    <col min="4" max="4" width="58.42578125" style="6" customWidth="1"/>
    <col min="5" max="5" width="18.42578125" style="6" customWidth="1"/>
    <col min="6" max="6" width="45.5703125" style="74" customWidth="1"/>
    <col min="7" max="16384" width="9.140625" style="6"/>
  </cols>
  <sheetData>
    <row r="2" spans="1:6" x14ac:dyDescent="0.2">
      <c r="A2" s="106" t="s">
        <v>288</v>
      </c>
      <c r="B2" s="106"/>
      <c r="C2" s="106"/>
      <c r="D2" s="106"/>
      <c r="E2" s="106"/>
    </row>
    <row r="4" spans="1:6" ht="15" customHeight="1" x14ac:dyDescent="0.2">
      <c r="A4" s="118" t="s">
        <v>289</v>
      </c>
      <c r="B4" s="120" t="s">
        <v>290</v>
      </c>
      <c r="C4" s="121" t="s">
        <v>291</v>
      </c>
      <c r="D4" s="121"/>
      <c r="E4" s="122" t="s">
        <v>292</v>
      </c>
    </row>
    <row r="5" spans="1:6" s="74" customFormat="1" ht="27" customHeight="1" x14ac:dyDescent="0.25">
      <c r="A5" s="119"/>
      <c r="B5" s="120"/>
      <c r="C5" s="75" t="s">
        <v>293</v>
      </c>
      <c r="D5" s="76" t="s">
        <v>294</v>
      </c>
      <c r="E5" s="123"/>
      <c r="F5" s="128">
        <v>1000000</v>
      </c>
    </row>
    <row r="6" spans="1:6" s="74" customFormat="1" ht="33" customHeight="1" x14ac:dyDescent="0.2">
      <c r="A6" s="77">
        <v>1</v>
      </c>
      <c r="B6" s="78" t="s">
        <v>295</v>
      </c>
      <c r="C6" s="75"/>
      <c r="D6" s="76"/>
      <c r="E6" s="95"/>
    </row>
    <row r="7" spans="1:6" s="74" customFormat="1" ht="55.5" customHeight="1" x14ac:dyDescent="0.25">
      <c r="A7" s="7">
        <v>1.1000000000000001</v>
      </c>
      <c r="B7" s="79" t="s">
        <v>296</v>
      </c>
      <c r="C7" s="80">
        <v>5</v>
      </c>
      <c r="D7" s="81" t="s">
        <v>297</v>
      </c>
      <c r="E7" s="97">
        <f>255971600/1000000</f>
        <v>255.9716</v>
      </c>
    </row>
    <row r="8" spans="1:6" s="74" customFormat="1" ht="60.75" customHeight="1" x14ac:dyDescent="0.25">
      <c r="A8" s="7">
        <v>1.2</v>
      </c>
      <c r="B8" s="79" t="s">
        <v>298</v>
      </c>
      <c r="C8" s="80">
        <v>5</v>
      </c>
      <c r="D8" s="81" t="s">
        <v>299</v>
      </c>
      <c r="E8" s="97">
        <f>120000000/F5</f>
        <v>120</v>
      </c>
    </row>
    <row r="9" spans="1:6" s="74" customFormat="1" ht="67.5" customHeight="1" x14ac:dyDescent="0.25">
      <c r="A9" s="7">
        <v>1.3</v>
      </c>
      <c r="B9" s="82" t="s">
        <v>300</v>
      </c>
      <c r="C9" s="80">
        <v>13</v>
      </c>
      <c r="D9" s="83" t="s">
        <v>301</v>
      </c>
      <c r="E9" s="97">
        <f>122800000/F5</f>
        <v>122.8</v>
      </c>
    </row>
    <row r="10" spans="1:6" s="74" customFormat="1" ht="84.75" customHeight="1" x14ac:dyDescent="0.25">
      <c r="A10" s="7">
        <v>1.4</v>
      </c>
      <c r="B10" s="79" t="s">
        <v>302</v>
      </c>
      <c r="C10" s="80">
        <v>15</v>
      </c>
      <c r="D10" s="81" t="s">
        <v>303</v>
      </c>
      <c r="E10" s="97">
        <f>64000000/F5</f>
        <v>64</v>
      </c>
    </row>
    <row r="11" spans="1:6" s="74" customFormat="1" ht="84.75" customHeight="1" x14ac:dyDescent="0.25">
      <c r="A11" s="84">
        <v>1.5</v>
      </c>
      <c r="B11" s="85" t="s">
        <v>304</v>
      </c>
      <c r="C11" s="7">
        <v>4</v>
      </c>
      <c r="D11" s="79" t="s">
        <v>305</v>
      </c>
      <c r="E11" s="97">
        <f>50000000/F5</f>
        <v>50</v>
      </c>
    </row>
    <row r="12" spans="1:6" s="74" customFormat="1" ht="69" customHeight="1" x14ac:dyDescent="0.25">
      <c r="A12" s="84">
        <v>1.6</v>
      </c>
      <c r="B12" s="79" t="s">
        <v>306</v>
      </c>
      <c r="C12" s="7">
        <v>8</v>
      </c>
      <c r="D12" s="79" t="s">
        <v>307</v>
      </c>
      <c r="E12" s="97">
        <f>292000000/F5</f>
        <v>292</v>
      </c>
    </row>
    <row r="13" spans="1:6" s="74" customFormat="1" ht="71.25" customHeight="1" x14ac:dyDescent="0.25">
      <c r="A13" s="7">
        <v>1.7</v>
      </c>
      <c r="B13" s="79" t="s">
        <v>308</v>
      </c>
      <c r="C13" s="7">
        <v>6</v>
      </c>
      <c r="D13" s="78" t="s">
        <v>309</v>
      </c>
      <c r="E13" s="97">
        <f>60000000/F5</f>
        <v>60</v>
      </c>
    </row>
    <row r="14" spans="1:6" s="74" customFormat="1" ht="14.25" x14ac:dyDescent="0.2">
      <c r="A14" s="84"/>
      <c r="B14" s="86" t="s">
        <v>310</v>
      </c>
      <c r="C14" s="87">
        <f>SUM(C7:C13)</f>
        <v>56</v>
      </c>
      <c r="D14" s="88"/>
      <c r="E14" s="98">
        <f>SUM(E7:E13)</f>
        <v>964.77160000000003</v>
      </c>
    </row>
    <row r="17" spans="1:8" s="91" customFormat="1" ht="10.9" customHeight="1" x14ac:dyDescent="0.2">
      <c r="A17" s="117" t="s">
        <v>269</v>
      </c>
      <c r="B17" s="117"/>
      <c r="C17" s="117"/>
      <c r="D17" s="117"/>
      <c r="E17" s="117"/>
      <c r="F17" s="90"/>
      <c r="G17" s="90"/>
      <c r="H17" s="90"/>
    </row>
    <row r="18" spans="1:8" s="91" customFormat="1" ht="10.9" customHeight="1" x14ac:dyDescent="0.2"/>
    <row r="19" spans="1:8" s="91" customFormat="1" ht="10.9" customHeight="1" x14ac:dyDescent="0.2">
      <c r="A19" s="117" t="s">
        <v>270</v>
      </c>
      <c r="B19" s="117"/>
      <c r="C19" s="117"/>
      <c r="D19" s="117"/>
      <c r="E19" s="117"/>
      <c r="F19" s="90"/>
      <c r="G19" s="90"/>
      <c r="H19" s="90"/>
    </row>
    <row r="20" spans="1:8" s="93" customFormat="1" ht="14.25" x14ac:dyDescent="0.2">
      <c r="A20" s="92"/>
      <c r="F20" s="92"/>
    </row>
    <row r="21" spans="1:8" s="74" customFormat="1" x14ac:dyDescent="0.2">
      <c r="B21" s="6"/>
      <c r="C21" s="6"/>
      <c r="D21" s="6"/>
      <c r="E21" s="89"/>
    </row>
  </sheetData>
  <mergeCells count="7">
    <mergeCell ref="A17:E17"/>
    <mergeCell ref="A19:E19"/>
    <mergeCell ref="A2:E2"/>
    <mergeCell ref="A4:A5"/>
    <mergeCell ref="B4:B5"/>
    <mergeCell ref="C4:D4"/>
    <mergeCell ref="E4:E5"/>
  </mergeCells>
  <pageMargins left="1.45" right="0.2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tabSelected="1" workbookViewId="0">
      <selection activeCell="D30" sqref="D30"/>
    </sheetView>
  </sheetViews>
  <sheetFormatPr defaultRowHeight="14.25" x14ac:dyDescent="0.2"/>
  <cols>
    <col min="1" max="1" width="5.5703125" style="1" customWidth="1"/>
    <col min="2" max="2" width="25.5703125" style="1" customWidth="1"/>
    <col min="3" max="3" width="26.7109375" style="1" customWidth="1"/>
    <col min="4" max="4" width="15.42578125" style="1" customWidth="1"/>
    <col min="5" max="5" width="9.5703125" style="1" customWidth="1"/>
    <col min="6" max="6" width="9.140625" style="1"/>
    <col min="7" max="7" width="10.28515625" style="1" customWidth="1"/>
    <col min="8" max="8" width="22.42578125" style="1" customWidth="1"/>
    <col min="9" max="16384" width="9.140625" style="1"/>
  </cols>
  <sheetData>
    <row r="3" spans="1:8" ht="15" x14ac:dyDescent="0.25">
      <c r="A3" s="124" t="s">
        <v>205</v>
      </c>
      <c r="B3" s="124"/>
      <c r="C3" s="124"/>
      <c r="D3" s="124"/>
      <c r="E3" s="124"/>
      <c r="F3" s="124"/>
      <c r="G3" s="124"/>
      <c r="H3" s="124"/>
    </row>
    <row r="6" spans="1:8" x14ac:dyDescent="0.2">
      <c r="A6" s="127" t="s">
        <v>50</v>
      </c>
      <c r="B6" s="127" t="s">
        <v>51</v>
      </c>
      <c r="C6" s="127" t="s">
        <v>47</v>
      </c>
      <c r="D6" s="126" t="s">
        <v>52</v>
      </c>
      <c r="E6" s="125" t="s">
        <v>47</v>
      </c>
      <c r="F6" s="125"/>
      <c r="G6" s="125"/>
      <c r="H6" s="126" t="s">
        <v>56</v>
      </c>
    </row>
    <row r="7" spans="1:8" ht="47.25" customHeight="1" x14ac:dyDescent="0.2">
      <c r="A7" s="127"/>
      <c r="B7" s="127"/>
      <c r="C7" s="127"/>
      <c r="D7" s="126"/>
      <c r="E7" s="2" t="s">
        <v>53</v>
      </c>
      <c r="F7" s="2" t="s">
        <v>54</v>
      </c>
      <c r="G7" s="2" t="s">
        <v>55</v>
      </c>
      <c r="H7" s="126"/>
    </row>
    <row r="8" spans="1:8" x14ac:dyDescent="0.2">
      <c r="A8" s="3"/>
      <c r="B8" s="3"/>
      <c r="C8" s="3"/>
      <c r="D8" s="3"/>
      <c r="E8" s="3"/>
      <c r="F8" s="3"/>
      <c r="G8" s="3"/>
      <c r="H8" s="3"/>
    </row>
    <row r="9" spans="1:8" x14ac:dyDescent="0.2">
      <c r="A9" s="3"/>
      <c r="B9" s="3"/>
      <c r="C9" s="3"/>
      <c r="D9" s="3"/>
      <c r="E9" s="3"/>
      <c r="F9" s="3"/>
      <c r="G9" s="3"/>
      <c r="H9" s="3"/>
    </row>
    <row r="10" spans="1:8" x14ac:dyDescent="0.2">
      <c r="A10" s="3"/>
      <c r="B10" s="3"/>
      <c r="C10" s="3"/>
      <c r="D10" s="3"/>
      <c r="E10" s="3"/>
      <c r="F10" s="3"/>
      <c r="G10" s="3"/>
      <c r="H10" s="3"/>
    </row>
    <row r="11" spans="1:8" x14ac:dyDescent="0.2">
      <c r="A11" s="3"/>
      <c r="B11" s="3"/>
      <c r="C11" s="3"/>
      <c r="D11" s="3"/>
      <c r="E11" s="3"/>
      <c r="F11" s="3"/>
      <c r="G11" s="3"/>
      <c r="H11" s="3"/>
    </row>
    <row r="12" spans="1:8" x14ac:dyDescent="0.2">
      <c r="A12" s="3"/>
      <c r="B12" s="3"/>
      <c r="C12" s="3"/>
      <c r="D12" s="3"/>
      <c r="E12" s="3"/>
      <c r="F12" s="3"/>
      <c r="G12" s="3"/>
      <c r="H12" s="3"/>
    </row>
    <row r="13" spans="1:8" x14ac:dyDescent="0.2">
      <c r="A13" s="3"/>
      <c r="B13" s="3"/>
      <c r="C13" s="3"/>
      <c r="D13" s="3"/>
      <c r="E13" s="3"/>
      <c r="F13" s="3"/>
      <c r="G13" s="3"/>
      <c r="H13" s="3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x14ac:dyDescent="0.2">
      <c r="A15" s="3"/>
      <c r="B15" s="3"/>
      <c r="C15" s="3"/>
      <c r="D15" s="3"/>
      <c r="E15" s="3"/>
      <c r="F15" s="3"/>
      <c r="G15" s="3"/>
      <c r="H15" s="3"/>
    </row>
    <row r="16" spans="1:8" x14ac:dyDescent="0.2">
      <c r="A16" s="3"/>
      <c r="B16" s="3"/>
      <c r="C16" s="3"/>
      <c r="D16" s="3"/>
      <c r="E16" s="3"/>
      <c r="F16" s="3"/>
      <c r="G16" s="3"/>
      <c r="H16" s="3"/>
    </row>
    <row r="17" spans="1:9" x14ac:dyDescent="0.2">
      <c r="A17" s="3"/>
      <c r="B17" s="3"/>
      <c r="C17" s="3"/>
      <c r="D17" s="3"/>
      <c r="E17" s="3"/>
      <c r="F17" s="3"/>
      <c r="G17" s="3"/>
      <c r="H17" s="3"/>
    </row>
    <row r="18" spans="1:9" x14ac:dyDescent="0.2">
      <c r="A18" s="3"/>
      <c r="B18" s="3"/>
      <c r="C18" s="3"/>
      <c r="D18" s="3"/>
      <c r="E18" s="3"/>
      <c r="F18" s="3"/>
      <c r="G18" s="3"/>
      <c r="H18" s="3"/>
    </row>
    <row r="19" spans="1:9" x14ac:dyDescent="0.2">
      <c r="A19" s="3"/>
      <c r="B19" s="3"/>
      <c r="C19" s="3"/>
      <c r="D19" s="3"/>
      <c r="E19" s="3"/>
      <c r="F19" s="3"/>
      <c r="G19" s="3"/>
      <c r="H19" s="3"/>
    </row>
    <row r="20" spans="1:9" x14ac:dyDescent="0.2">
      <c r="A20" s="3"/>
      <c r="B20" s="3"/>
      <c r="C20" s="3"/>
      <c r="D20" s="3"/>
      <c r="E20" s="3"/>
      <c r="F20" s="3"/>
      <c r="G20" s="3"/>
      <c r="H20" s="3"/>
    </row>
    <row r="21" spans="1:9" x14ac:dyDescent="0.2">
      <c r="A21" s="3"/>
      <c r="B21" s="3"/>
      <c r="C21" s="3"/>
      <c r="D21" s="3"/>
      <c r="E21" s="3"/>
      <c r="F21" s="3"/>
      <c r="G21" s="3"/>
      <c r="H21" s="3"/>
    </row>
    <row r="22" spans="1:9" x14ac:dyDescent="0.2">
      <c r="A22" s="3"/>
      <c r="B22" s="3"/>
      <c r="C22" s="3"/>
      <c r="D22" s="3"/>
      <c r="E22" s="3"/>
      <c r="F22" s="3"/>
      <c r="G22" s="3"/>
      <c r="H22" s="3"/>
    </row>
    <row r="23" spans="1:9" ht="15" x14ac:dyDescent="0.25">
      <c r="A23" s="4"/>
      <c r="B23" s="4" t="s">
        <v>57</v>
      </c>
      <c r="C23" s="4"/>
      <c r="D23" s="4"/>
      <c r="E23" s="4"/>
      <c r="F23" s="4"/>
      <c r="G23" s="4"/>
      <c r="H23" s="4"/>
      <c r="I23" s="5"/>
    </row>
  </sheetData>
  <mergeCells count="7">
    <mergeCell ref="A3:H3"/>
    <mergeCell ref="E6:G6"/>
    <mergeCell ref="H6:H7"/>
    <mergeCell ref="D6:D7"/>
    <mergeCell ref="C6:C7"/>
    <mergeCell ref="B6:B7"/>
    <mergeCell ref="A6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Зардлын товчоо</vt:lpstr>
      <vt:lpstr>Цалин</vt:lpstr>
      <vt:lpstr>Hool unaa</vt:lpstr>
      <vt:lpstr>бараа үйлчилгээ зардал</vt:lpstr>
      <vt:lpstr>sheet6</vt:lpstr>
      <vt:lpstr>Өндөр настан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2014-12-31T19:00:25Z</dcterms:modified>
</cp:coreProperties>
</file>